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kapitulace stavby" sheetId="1" r:id="rId1"/>
    <sheet name="2018-009-a - Stavební a k..." sheetId="2" r:id="rId2"/>
  </sheets>
  <definedNames>
    <definedName name="_xlnm.Print_Titles" localSheetId="1">'2018-009-a - Stavební a k...'!$117:$117</definedName>
    <definedName name="_xlnm.Print_Titles" localSheetId="0">'Rekapitulace stavby'!$85:$85</definedName>
    <definedName name="_xlnm.Print_Area" localSheetId="1">'2018-009-a - Stavební a k...'!$C$4:$Q$70,'2018-009-a - Stavební a k...'!$C$76:$Q$101,'2018-009-a - Stavební a k...'!$C$107:$Q$180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180" i="2" l="1"/>
  <c r="AY88" i="1"/>
  <c r="AX88" i="1"/>
  <c r="BI179" i="2"/>
  <c r="BH179" i="2"/>
  <c r="BG179" i="2"/>
  <c r="BF179" i="2"/>
  <c r="AA179" i="2"/>
  <c r="Y179" i="2"/>
  <c r="W179" i="2"/>
  <c r="BK179" i="2"/>
  <c r="N179" i="2"/>
  <c r="BE179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68" i="2"/>
  <c r="BH168" i="2"/>
  <c r="BG168" i="2"/>
  <c r="BF168" i="2"/>
  <c r="AA168" i="2"/>
  <c r="Y168" i="2"/>
  <c r="W168" i="2"/>
  <c r="BK168" i="2"/>
  <c r="N168" i="2"/>
  <c r="BE168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/>
  <c r="BI158" i="2"/>
  <c r="BH158" i="2"/>
  <c r="BG158" i="2"/>
  <c r="BF158" i="2"/>
  <c r="AA158" i="2"/>
  <c r="Y158" i="2"/>
  <c r="W158" i="2"/>
  <c r="BK158" i="2"/>
  <c r="N158" i="2"/>
  <c r="BE158" i="2" s="1"/>
  <c r="BI154" i="2"/>
  <c r="BH154" i="2"/>
  <c r="BG154" i="2"/>
  <c r="BF154" i="2"/>
  <c r="AA154" i="2"/>
  <c r="Y154" i="2"/>
  <c r="W154" i="2"/>
  <c r="BK154" i="2"/>
  <c r="N154" i="2"/>
  <c r="BE154" i="2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W144" i="2" s="1"/>
  <c r="BK150" i="2"/>
  <c r="N150" i="2"/>
  <c r="BE150" i="2"/>
  <c r="BI146" i="2"/>
  <c r="BH146" i="2"/>
  <c r="BG146" i="2"/>
  <c r="BF146" i="2"/>
  <c r="AA146" i="2"/>
  <c r="AA144" i="2" s="1"/>
  <c r="Y146" i="2"/>
  <c r="W146" i="2"/>
  <c r="BK146" i="2"/>
  <c r="N146" i="2"/>
  <c r="BE146" i="2" s="1"/>
  <c r="BI145" i="2"/>
  <c r="BH145" i="2"/>
  <c r="BG145" i="2"/>
  <c r="BF145" i="2"/>
  <c r="AA145" i="2"/>
  <c r="Y145" i="2"/>
  <c r="Y144" i="2" s="1"/>
  <c r="Y119" i="2" s="1"/>
  <c r="Y118" i="2" s="1"/>
  <c r="W145" i="2"/>
  <c r="BK145" i="2"/>
  <c r="BK144" i="2" s="1"/>
  <c r="N144" i="2" s="1"/>
  <c r="N91" i="2" s="1"/>
  <c r="N145" i="2"/>
  <c r="BE145" i="2"/>
  <c r="BI143" i="2"/>
  <c r="BH143" i="2"/>
  <c r="BG143" i="2"/>
  <c r="BF143" i="2"/>
  <c r="AA143" i="2"/>
  <c r="Y143" i="2"/>
  <c r="W143" i="2"/>
  <c r="BK143" i="2"/>
  <c r="N143" i="2"/>
  <c r="BE143" i="2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BG125" i="2"/>
  <c r="BF125" i="2"/>
  <c r="AA125" i="2"/>
  <c r="Y125" i="2"/>
  <c r="W125" i="2"/>
  <c r="BK125" i="2"/>
  <c r="N125" i="2"/>
  <c r="BE125" i="2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W123" i="2"/>
  <c r="W120" i="2" s="1"/>
  <c r="W119" i="2" s="1"/>
  <c r="W118" i="2" s="1"/>
  <c r="AU88" i="1" s="1"/>
  <c r="AU87" i="1" s="1"/>
  <c r="BK123" i="2"/>
  <c r="N123" i="2"/>
  <c r="BE123" i="2"/>
  <c r="BI122" i="2"/>
  <c r="BH122" i="2"/>
  <c r="BG122" i="2"/>
  <c r="BF122" i="2"/>
  <c r="AA122" i="2"/>
  <c r="AA120" i="2" s="1"/>
  <c r="AA119" i="2" s="1"/>
  <c r="AA118" i="2" s="1"/>
  <c r="Y122" i="2"/>
  <c r="W122" i="2"/>
  <c r="BK122" i="2"/>
  <c r="N122" i="2"/>
  <c r="BE122" i="2" s="1"/>
  <c r="BI121" i="2"/>
  <c r="BH121" i="2"/>
  <c r="BG121" i="2"/>
  <c r="BF121" i="2"/>
  <c r="AA121" i="2"/>
  <c r="Y121" i="2"/>
  <c r="Y120" i="2"/>
  <c r="W121" i="2"/>
  <c r="BK121" i="2"/>
  <c r="BK120" i="2"/>
  <c r="N120" i="2" s="1"/>
  <c r="N90" i="2" s="1"/>
  <c r="N121" i="2"/>
  <c r="BE121" i="2"/>
  <c r="F112" i="2"/>
  <c r="F110" i="2"/>
  <c r="BI99" i="2"/>
  <c r="BH99" i="2"/>
  <c r="BG99" i="2"/>
  <c r="BF99" i="2"/>
  <c r="BI98" i="2"/>
  <c r="BH98" i="2"/>
  <c r="BG98" i="2"/>
  <c r="BF98" i="2"/>
  <c r="BI97" i="2"/>
  <c r="BH97" i="2"/>
  <c r="BG97" i="2"/>
  <c r="BF97" i="2"/>
  <c r="BI96" i="2"/>
  <c r="BH96" i="2"/>
  <c r="H35" i="2" s="1"/>
  <c r="BC88" i="1" s="1"/>
  <c r="BC87" i="1" s="1"/>
  <c r="BG96" i="2"/>
  <c r="BF96" i="2"/>
  <c r="BI95" i="2"/>
  <c r="BH95" i="2"/>
  <c r="BG95" i="2"/>
  <c r="BF95" i="2"/>
  <c r="BI94" i="2"/>
  <c r="H36" i="2"/>
  <c r="BD88" i="1" s="1"/>
  <c r="BD87" i="1" s="1"/>
  <c r="W35" i="1" s="1"/>
  <c r="BH94" i="2"/>
  <c r="BG94" i="2"/>
  <c r="H34" i="2" s="1"/>
  <c r="BB88" i="1" s="1"/>
  <c r="BB87" i="1" s="1"/>
  <c r="BF94" i="2"/>
  <c r="M33" i="2" s="1"/>
  <c r="AW88" i="1" s="1"/>
  <c r="F81" i="2"/>
  <c r="F79" i="2"/>
  <c r="O21" i="2"/>
  <c r="E21" i="2"/>
  <c r="M115" i="2"/>
  <c r="M84" i="2"/>
  <c r="O20" i="2"/>
  <c r="O18" i="2"/>
  <c r="E18" i="2"/>
  <c r="M83" i="2" s="1"/>
  <c r="M114" i="2"/>
  <c r="O17" i="2"/>
  <c r="O15" i="2"/>
  <c r="E15" i="2"/>
  <c r="F115" i="2" s="1"/>
  <c r="O14" i="2"/>
  <c r="O12" i="2"/>
  <c r="E12" i="2"/>
  <c r="F114" i="2" s="1"/>
  <c r="F83" i="2"/>
  <c r="O11" i="2"/>
  <c r="O9" i="2"/>
  <c r="M112" i="2" s="1"/>
  <c r="M81" i="2"/>
  <c r="F6" i="2"/>
  <c r="F109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AY87" i="1"/>
  <c r="W34" i="1"/>
  <c r="H33" i="2"/>
  <c r="BA88" i="1" s="1"/>
  <c r="BA87" i="1" s="1"/>
  <c r="F78" i="2"/>
  <c r="F84" i="2"/>
  <c r="BK119" i="2"/>
  <c r="W32" i="1" l="1"/>
  <c r="AW87" i="1"/>
  <c r="AK32" i="1" s="1"/>
  <c r="BK118" i="2"/>
  <c r="N118" i="2" s="1"/>
  <c r="N88" i="2" s="1"/>
  <c r="N119" i="2"/>
  <c r="N89" i="2" s="1"/>
  <c r="N99" i="2" l="1"/>
  <c r="BE99" i="2" s="1"/>
  <c r="N97" i="2"/>
  <c r="BE97" i="2" s="1"/>
  <c r="N95" i="2"/>
  <c r="BE95" i="2" s="1"/>
  <c r="N94" i="2"/>
  <c r="N98" i="2"/>
  <c r="BE98" i="2" s="1"/>
  <c r="N96" i="2"/>
  <c r="BE96" i="2" s="1"/>
  <c r="M27" i="2"/>
  <c r="N93" i="2" l="1"/>
  <c r="BE94" i="2"/>
  <c r="M28" i="2" l="1"/>
  <c r="L101" i="2"/>
  <c r="M32" i="2"/>
  <c r="AV88" i="1" s="1"/>
  <c r="AT88" i="1" s="1"/>
  <c r="H32" i="2"/>
  <c r="AZ88" i="1" s="1"/>
  <c r="AZ87" i="1" s="1"/>
  <c r="AS88" i="1" l="1"/>
  <c r="AS87" i="1" s="1"/>
  <c r="M30" i="2"/>
  <c r="AV87" i="1"/>
  <c r="L38" i="2" l="1"/>
  <c r="AG88" i="1"/>
  <c r="AT87" i="1"/>
  <c r="AG87" i="1" l="1"/>
  <c r="AN88" i="1"/>
  <c r="AG92" i="1" l="1"/>
  <c r="AG93" i="1"/>
  <c r="AK26" i="1"/>
  <c r="AG91" i="1"/>
  <c r="AG94" i="1"/>
  <c r="AN87" i="1"/>
  <c r="CD93" i="1" l="1"/>
  <c r="AV93" i="1"/>
  <c r="BY93" i="1" s="1"/>
  <c r="AV94" i="1"/>
  <c r="BY94" i="1" s="1"/>
  <c r="CD94" i="1"/>
  <c r="CD91" i="1"/>
  <c r="AG90" i="1"/>
  <c r="AN91" i="1"/>
  <c r="AV91" i="1"/>
  <c r="BY91" i="1" s="1"/>
  <c r="CD92" i="1"/>
  <c r="AV92" i="1"/>
  <c r="BY92" i="1" s="1"/>
  <c r="AK27" i="1" l="1"/>
  <c r="AK29" i="1" s="1"/>
  <c r="AK37" i="1" s="1"/>
  <c r="AG96" i="1"/>
  <c r="AK31" i="1"/>
  <c r="AN94" i="1"/>
  <c r="AN93" i="1"/>
  <c r="AN92" i="1"/>
  <c r="AN90" i="1" s="1"/>
  <c r="AN96" i="1" s="1"/>
  <c r="W31" i="1"/>
</calcChain>
</file>

<file path=xl/sharedStrings.xml><?xml version="1.0" encoding="utf-8"?>
<sst xmlns="http://schemas.openxmlformats.org/spreadsheetml/2006/main" count="1033" uniqueCount="329">
  <si>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</si>
  <si>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</si>
  <si>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</si>
  <si>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</si>
  <si>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</si>
  <si>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</si>
  <si>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</si>
  <si>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</si>
  <si>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</si>
  <si>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</si>
  <si>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</si>
  <si>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</si>
  <si>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</si>
  <si>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</si>
  <si>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</si>
  <si>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</si>
  <si>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</si>
  <si>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2018/009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</si>
  <si>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</si>
  <si>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</si>
  <si>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veřejného osvětlení</t>
  </si>
  <si>
    <t>JKSO:</t>
  </si>
  <si>
    <t/>
  </si>
  <si>
    <t>CC-CZ:</t>
  </si>
  <si>
    <t>Místo:</t>
  </si>
  <si>
    <t xml:space="preserve"> </t>
  </si>
  <si>
    <t>Datum:</t>
  </si>
  <si>
    <t>31. 10. 2018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</si>
  <si>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</si>
  <si>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</si>
  <si>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</si>
  <si>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</si>
  <si>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</si>
  <si>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</si>
  <si>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</si>
  <si>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</si>
  <si>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www.rozpocty-staveb.cz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</si>
  <si>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</si>
  <si>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</si>
  <si>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</si>
  <si>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</si>
  <si>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</si>
  <si>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</si>
  <si>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</si>
  <si>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</si>
  <si>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</si>
  <si>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</si>
  <si>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</si>
  <si>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</si>
  <si>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</si>
  <si>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</si>
  <si>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</si>
  <si>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</si>
  <si>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</si>
  <si>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</si>
  <si>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</si>
  <si>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</si>
  <si>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</si>
  <si>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</si>
  <si>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</si>
  <si>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</si>
  <si>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</si>
  <si>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</si>
  <si>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</si>
  <si>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</si>
  <si>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</si>
  <si>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</si>
  <si>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</si>
  <si>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</si>
  <si>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</si>
  <si>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</si>
  <si>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</si>
  <si>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</si>
  <si>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</si>
  <si>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</si>
  <si>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</si>
  <si>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</si>
  <si>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</si>
  <si>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</si>
  <si>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</si>
  <si>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{d568ec2f-ca0f-4925-8c04-6d15bde85517}</t>
  </si>
  <si>
    <t>{00000000-0000-0000-0000-000000000000}</t>
  </si>
  <si>
    <t>/</t>
  </si>
  <si>
    <t>2018/009/a</t>
  </si>
  <si>
    <t>Stavební a konstrukční část</t>
  </si>
  <si>
    <t>1</t>
  </si>
  <si>
    <t>{cbbb6bf5-af63-4e37-bbb6-3bd72d7d08e4}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</si>
  <si>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</si>
  <si>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</si>
  <si>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</si>
  <si>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</si>
  <si>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</si>
  <si>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</si>
  <si>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</si>
  <si>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</si>
  <si>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</si>
  <si>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</si>
  <si>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</si>
  <si>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</si>
  <si>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</si>
  <si>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</si>
  <si>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</si>
  <si>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</si>
  <si>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</si>
  <si>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2018/009/a - Stavební a konstrukční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</si>
  <si>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</si>
  <si>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</si>
  <si>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</si>
  <si>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</si>
  <si>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</si>
  <si>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</si>
  <si>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M - Práce a dodávky M</t>
  </si>
  <si>
    <t xml:space="preserve">    21-M - Elektromontáže</t>
  </si>
  <si>
    <t xml:space="preserve">    46-M - Zemní práce při extr.mont.pracích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</si>
  <si>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</si>
  <si>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</si>
  <si>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</si>
  <si>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</si>
  <si>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</si>
  <si>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</si>
  <si>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</si>
  <si>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</si>
  <si>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</si>
  <si>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</si>
  <si>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</si>
  <si>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</si>
  <si>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</si>
  <si>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</si>
  <si>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</si>
  <si>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</si>
  <si>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</si>
  <si>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</si>
  <si>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</si>
  <si>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</si>
  <si>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</si>
  <si>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</si>
  <si>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</si>
  <si>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3</t>
  </si>
  <si>
    <t>ROZPOCET</t>
  </si>
  <si>
    <t>K</t>
  </si>
  <si>
    <t>210040011</t>
  </si>
  <si>
    <t>Montáž sloupů ocelových trubkových jednoduchých do 12 m</t>
  </si>
  <si>
    <t>kus</t>
  </si>
  <si>
    <t>64</t>
  </si>
  <si>
    <t>-1422983647</t>
  </si>
  <si>
    <t>M</t>
  </si>
  <si>
    <t>31674065</t>
  </si>
  <si>
    <t>stožár osvětlovací sadový 133/89/60 Pz v 5m</t>
  </si>
  <si>
    <t>128</t>
  </si>
  <si>
    <t>1280030467</t>
  </si>
  <si>
    <t>210040098</t>
  </si>
  <si>
    <t>Demontáž stožáru veřejného osvětlení</t>
  </si>
  <si>
    <t>-1855343049</t>
  </si>
  <si>
    <t>4</t>
  </si>
  <si>
    <t>210100422</t>
  </si>
  <si>
    <t>Ukončení kabelů a vodičů kabelovou koncovkou do 4 žil do 1 kV včetně zapojení KSM 35 do 4x16 mm2 č. vrtání otvorů dl. 600 mm</t>
  </si>
  <si>
    <t>-88466752</t>
  </si>
  <si>
    <t>5</t>
  </si>
  <si>
    <t>35436530</t>
  </si>
  <si>
    <t>koncovka kabelová vnitřní, 16-50 mm2 L=450 mm</t>
  </si>
  <si>
    <t>494125524</t>
  </si>
  <si>
    <t>6</t>
  </si>
  <si>
    <t>210202013</t>
  </si>
  <si>
    <t>Montáž svítidlo výbojkové průmyslové stropní na výložník</t>
  </si>
  <si>
    <t>-1155168348</t>
  </si>
  <si>
    <t>7</t>
  </si>
  <si>
    <t>10.896.272</t>
  </si>
  <si>
    <t>Sví. LED ClearWay BGP303 29W/740 IP66</t>
  </si>
  <si>
    <t>KS</t>
  </si>
  <si>
    <t>256</t>
  </si>
  <si>
    <t>-1347009010</t>
  </si>
  <si>
    <t>8</t>
  </si>
  <si>
    <t>210204103</t>
  </si>
  <si>
    <t>Montáž výložníků osvětlení jednoramenných sloupových hmotnosti do 35 kg</t>
  </si>
  <si>
    <t>1890427086</t>
  </si>
  <si>
    <t>9</t>
  </si>
  <si>
    <t>34844463</t>
  </si>
  <si>
    <t>výložník osvětlovacích stožárů  přímý</t>
  </si>
  <si>
    <t>-568272736</t>
  </si>
  <si>
    <t>10</t>
  </si>
  <si>
    <t>210204203</t>
  </si>
  <si>
    <t>Montáž elektrovýzbroje stožárů osvětlení 3 okruhy</t>
  </si>
  <si>
    <t>1273922707</t>
  </si>
  <si>
    <t>11</t>
  </si>
  <si>
    <t>1537500</t>
  </si>
  <si>
    <t>VYZBROJ STOZAROVA SV A 6.16.4P</t>
  </si>
  <si>
    <t>1762207926</t>
  </si>
  <si>
    <t>12</t>
  </si>
  <si>
    <t>210220022</t>
  </si>
  <si>
    <t>Montáž uzemňovacího vedení vodičů FeZn pomocí svorek v zemi drátem do 10 mm ve městské zástavbě</t>
  </si>
  <si>
    <t>m</t>
  </si>
  <si>
    <t>952692520</t>
  </si>
  <si>
    <t>13</t>
  </si>
  <si>
    <t>35441073</t>
  </si>
  <si>
    <t>drát D 10mm FeZn</t>
  </si>
  <si>
    <t>kg</t>
  </si>
  <si>
    <t>-1784140303</t>
  </si>
  <si>
    <t>14</t>
  </si>
  <si>
    <t>2102200R1</t>
  </si>
  <si>
    <t>Montáž chráničky HDPE zemní tlustostěnná 40/34mm</t>
  </si>
  <si>
    <t>-1711259738</t>
  </si>
  <si>
    <t>1491240</t>
  </si>
  <si>
    <t>chránička HDPE zemní tlustostěnná 40/34mm, osazená 7x trubičkou 10/8mm, pro přímou pokládku do země</t>
  </si>
  <si>
    <t>-639636898</t>
  </si>
  <si>
    <t>16</t>
  </si>
  <si>
    <t>2102200R2</t>
  </si>
  <si>
    <t>Montáž  mikrotrubičky HDPE venkovní tenkostěnné 10/8mm</t>
  </si>
  <si>
    <t>-191130187</t>
  </si>
  <si>
    <t>17</t>
  </si>
  <si>
    <t>1193219</t>
  </si>
  <si>
    <t>mkrotrubička HDPE venkovní tenkostěnná 10/8mm</t>
  </si>
  <si>
    <t>-1454215805</t>
  </si>
  <si>
    <t>18</t>
  </si>
  <si>
    <t>2102200R3</t>
  </si>
  <si>
    <t xml:space="preserve">propojení chráničky HDPE 40/34mm, trubička 10/8mm </t>
  </si>
  <si>
    <t>ks</t>
  </si>
  <si>
    <t>-645411263</t>
  </si>
  <si>
    <t>19</t>
  </si>
  <si>
    <t>210280712</t>
  </si>
  <si>
    <t>revize</t>
  </si>
  <si>
    <t>soubor</t>
  </si>
  <si>
    <t>1624025548</t>
  </si>
  <si>
    <t>20</t>
  </si>
  <si>
    <t>210812011</t>
  </si>
  <si>
    <t>Montáž kabel Cu plný kulatý do 1 kV 3x1,5 až 6 mm2 uložený volně nebo v liště (CYKY)</t>
  </si>
  <si>
    <t>-311027210</t>
  </si>
  <si>
    <t>34111030</t>
  </si>
  <si>
    <t>kabel silový s Cu jádrem 1 kV 3x1,5mm2</t>
  </si>
  <si>
    <t>1276877167</t>
  </si>
  <si>
    <t>22</t>
  </si>
  <si>
    <t>210812035</t>
  </si>
  <si>
    <t>Montáž kabel Cu plný kulatý do 1 kV 4x16 mm2 uložený volně nebo v liště (CYKY)</t>
  </si>
  <si>
    <t>-1536688673</t>
  </si>
  <si>
    <t>23</t>
  </si>
  <si>
    <t>34111080</t>
  </si>
  <si>
    <t>kabel silový s Cu jádrem 1 kV 4x16mm2</t>
  </si>
  <si>
    <t>-438251746</t>
  </si>
  <si>
    <t>24</t>
  </si>
  <si>
    <t>460010023</t>
  </si>
  <si>
    <t>Vytyčení trasy vedení kabelového podzemního v terénu volném</t>
  </si>
  <si>
    <t>km</t>
  </si>
  <si>
    <t>1282802616</t>
  </si>
  <si>
    <t>25</t>
  </si>
  <si>
    <t>460030193</t>
  </si>
  <si>
    <t>Řezání podkladu nebo krytu živičného tloušťky do 15 cm</t>
  </si>
  <si>
    <t>-626805344</t>
  </si>
  <si>
    <t xml:space="preserve">řezání asfaltu š. 0,4, tl. 15 cm </t>
  </si>
  <si>
    <t>VV</t>
  </si>
  <si>
    <t>80</t>
  </si>
  <si>
    <t>Součet</t>
  </si>
  <si>
    <t>26</t>
  </si>
  <si>
    <t>460050703</t>
  </si>
  <si>
    <t>Hloubení nezapažených jam pro stožáry veřejného osvětlení ručně v hornině tř 3</t>
  </si>
  <si>
    <t>213500605</t>
  </si>
  <si>
    <t>27</t>
  </si>
  <si>
    <t>460080014</t>
  </si>
  <si>
    <t>Základové konstrukce z monolitického betonu C 16/20 bez bednění</t>
  </si>
  <si>
    <t>m3</t>
  </si>
  <si>
    <t>231823556</t>
  </si>
  <si>
    <t>0,6*0,6*1*57</t>
  </si>
  <si>
    <t>28</t>
  </si>
  <si>
    <t>460080112</t>
  </si>
  <si>
    <t>Bourání základu betonového se záhozem jámy sypaninou</t>
  </si>
  <si>
    <t>1077208415</t>
  </si>
  <si>
    <t>odstranění základů stávajících sloupu - beton</t>
  </si>
  <si>
    <t>25*0,6*0,6*0,8</t>
  </si>
  <si>
    <t>29</t>
  </si>
  <si>
    <t>460150063</t>
  </si>
  <si>
    <t>Hloubení kabelových zapažených i nezapažených rýh ručně š 40 cm, hl 80 cm, v hornině tř 3</t>
  </si>
  <si>
    <t>1000953247</t>
  </si>
  <si>
    <t>30</t>
  </si>
  <si>
    <t>460202253</t>
  </si>
  <si>
    <t>Hloubení kabelových nezapažených rýh strojně š 50 cm, hl 70 cm, v hornině tř 3</t>
  </si>
  <si>
    <t>-1229861317</t>
  </si>
  <si>
    <t>31</t>
  </si>
  <si>
    <t>460421001</t>
  </si>
  <si>
    <t>Lože kabelů z písku nebo štěrkopísku tl 5 cm nad kabel, bez zakrytí, šířky lože do 65 cm</t>
  </si>
  <si>
    <t>839671421</t>
  </si>
  <si>
    <t>podsyp - pískové lože tl. 100 mm</t>
  </si>
  <si>
    <t>1654</t>
  </si>
  <si>
    <t>32</t>
  </si>
  <si>
    <t>460490014</t>
  </si>
  <si>
    <t>Krytí kabelů výstražnou fólií šířky 40 cm</t>
  </si>
  <si>
    <t>1247172470</t>
  </si>
  <si>
    <t>33</t>
  </si>
  <si>
    <t>460561821</t>
  </si>
  <si>
    <t>Zásyp rýh strojně včetně zhutnění a urovnání povrchu - v zástavbě</t>
  </si>
  <si>
    <t>934578982</t>
  </si>
  <si>
    <t>1654*0,7*0,5</t>
  </si>
  <si>
    <t>34</t>
  </si>
  <si>
    <t>460650054</t>
  </si>
  <si>
    <t>Zřízení podkladní vrstvy vozovky a chodníku ze štěrkodrti se zhutněním tloušťky do 20 cm</t>
  </si>
  <si>
    <t>m2</t>
  </si>
  <si>
    <t>1311045436</t>
  </si>
  <si>
    <t>oprava asfaltu (štěrk+hutnění+nový asfalt)</t>
  </si>
  <si>
    <t>80*0,5</t>
  </si>
  <si>
    <t>35</t>
  </si>
  <si>
    <t>460650072</t>
  </si>
  <si>
    <t>Zřízení podkladní vrstvy vozovky a chodníku z kameniva obalovaného asfaltem se zhutněním tl do 10 cm</t>
  </si>
  <si>
    <t>-325155492</t>
  </si>
  <si>
    <t>36</t>
  </si>
  <si>
    <t>460650133</t>
  </si>
  <si>
    <t>Zřízení krytu vozovky a chodníku z litého asfaltu tloušťky do 5 cm</t>
  </si>
  <si>
    <t>-1481890184</t>
  </si>
  <si>
    <t>37</t>
  </si>
  <si>
    <t>119003227</t>
  </si>
  <si>
    <t>Mobilní plotová zábrana vyplněná dráty výšky do 2,2 m pro zabezpečení výkopu zřízení</t>
  </si>
  <si>
    <t>-498849358</t>
  </si>
  <si>
    <t>38</t>
  </si>
  <si>
    <t>119003228</t>
  </si>
  <si>
    <t>Mobilní plotová zábrana vyplněná dráty výšky do 2,2 m pro zabezpečení výkopu odstranění</t>
  </si>
  <si>
    <t>-811600286</t>
  </si>
  <si>
    <t>39</t>
  </si>
  <si>
    <t>1190032R1</t>
  </si>
  <si>
    <t xml:space="preserve">sondy na kabelové trase </t>
  </si>
  <si>
    <t>-722043068</t>
  </si>
  <si>
    <t>40</t>
  </si>
  <si>
    <t>997223845</t>
  </si>
  <si>
    <t>Poplatek za uložení na skládce (skládkovné) odpadu asfaltového bez dehtu kód odpadu 170 302</t>
  </si>
  <si>
    <t>t</t>
  </si>
  <si>
    <t>1148492842</t>
  </si>
  <si>
    <t>80*0,5*0,15*2</t>
  </si>
  <si>
    <t>41</t>
  </si>
  <si>
    <t>998225111</t>
  </si>
  <si>
    <t>Přesun hmot pro pozemní komunikace s krytem z kamene, monolitickým betonovým nebo živičným</t>
  </si>
  <si>
    <t>kpl</t>
  </si>
  <si>
    <t>202342518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</si>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</sst>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6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4" fontId="19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left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33" t="s">
        <v>7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R2" s="235" t="s">
        <v>8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26" t="s">
        <v>12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6"/>
      <c r="AS4" s="20" t="s">
        <v>13</v>
      </c>
      <c r="BE4" s="27" t="s">
        <v>14</v>
      </c>
      <c r="BS4" s="21" t="s">
        <v>15</v>
      </c>
    </row>
    <row r="5" spans="1:73" ht="14.45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37" t="s">
        <v>17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8"/>
      <c r="AQ5" s="26"/>
      <c r="BE5" s="238" t="s">
        <v>18</v>
      </c>
      <c r="BS5" s="21" t="s">
        <v>9</v>
      </c>
    </row>
    <row r="6" spans="1:73" ht="36.950000000000003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17" t="s">
        <v>20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8"/>
      <c r="AQ6" s="26"/>
      <c r="BE6" s="239"/>
      <c r="BS6" s="21" t="s">
        <v>9</v>
      </c>
    </row>
    <row r="7" spans="1:73" ht="14.45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39"/>
      <c r="BS7" s="21" t="s">
        <v>9</v>
      </c>
    </row>
    <row r="8" spans="1:73" ht="14.45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39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39"/>
      <c r="BS9" s="21" t="s">
        <v>9</v>
      </c>
    </row>
    <row r="10" spans="1:73" ht="14.45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39"/>
      <c r="BS10" s="21" t="s">
        <v>9</v>
      </c>
    </row>
    <row r="11" spans="1:73" ht="18.399999999999999" customHeight="1">
      <c r="B11" s="25"/>
      <c r="C11" s="28"/>
      <c r="D11" s="28"/>
      <c r="E11" s="30" t="s">
        <v>25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22</v>
      </c>
      <c r="AO11" s="28"/>
      <c r="AP11" s="28"/>
      <c r="AQ11" s="26"/>
      <c r="BE11" s="239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39"/>
      <c r="BS12" s="21" t="s">
        <v>9</v>
      </c>
    </row>
    <row r="13" spans="1:73" ht="14.45" customHeight="1">
      <c r="B13" s="25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32</v>
      </c>
      <c r="AO13" s="28"/>
      <c r="AP13" s="28"/>
      <c r="AQ13" s="26"/>
      <c r="BE13" s="239"/>
      <c r="BS13" s="21" t="s">
        <v>9</v>
      </c>
    </row>
    <row r="14" spans="1:73" ht="15">
      <c r="B14" s="25"/>
      <c r="C14" s="28"/>
      <c r="D14" s="28"/>
      <c r="E14" s="240" t="s">
        <v>32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32" t="s">
        <v>30</v>
      </c>
      <c r="AL14" s="28"/>
      <c r="AM14" s="28"/>
      <c r="AN14" s="34" t="s">
        <v>32</v>
      </c>
      <c r="AO14" s="28"/>
      <c r="AP14" s="28"/>
      <c r="AQ14" s="26"/>
      <c r="BE14" s="239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39"/>
      <c r="BS15" s="21" t="s">
        <v>6</v>
      </c>
    </row>
    <row r="16" spans="1:73" ht="14.45" customHeight="1">
      <c r="B16" s="25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22</v>
      </c>
      <c r="AO16" s="28"/>
      <c r="AP16" s="28"/>
      <c r="AQ16" s="26"/>
      <c r="BE16" s="239"/>
      <c r="BS16" s="21" t="s">
        <v>6</v>
      </c>
    </row>
    <row r="17" spans="2:71" ht="18.399999999999999" customHeight="1">
      <c r="B17" s="25"/>
      <c r="C17" s="28"/>
      <c r="D17" s="28"/>
      <c r="E17" s="30" t="s">
        <v>25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22</v>
      </c>
      <c r="AO17" s="28"/>
      <c r="AP17" s="28"/>
      <c r="AQ17" s="26"/>
      <c r="BE17" s="239"/>
      <c r="BS17" s="21" t="s">
        <v>34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39"/>
      <c r="BS18" s="21" t="s">
        <v>9</v>
      </c>
    </row>
    <row r="19" spans="2:71" ht="14.45" customHeight="1">
      <c r="B19" s="25"/>
      <c r="C19" s="28"/>
      <c r="D19" s="32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39"/>
      <c r="BS19" s="21" t="s">
        <v>9</v>
      </c>
    </row>
    <row r="20" spans="2:71" ht="18.399999999999999" customHeight="1">
      <c r="B20" s="25"/>
      <c r="C20" s="28"/>
      <c r="D20" s="28"/>
      <c r="E20" s="30" t="s">
        <v>36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22</v>
      </c>
      <c r="AO20" s="28"/>
      <c r="AP20" s="28"/>
      <c r="AQ20" s="26"/>
      <c r="BE20" s="239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39"/>
    </row>
    <row r="22" spans="2:71" ht="15">
      <c r="B22" s="25"/>
      <c r="C22" s="28"/>
      <c r="D22" s="32" t="s">
        <v>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39"/>
    </row>
    <row r="23" spans="2:71" ht="16.5" customHeight="1">
      <c r="B23" s="25"/>
      <c r="C23" s="28"/>
      <c r="D23" s="28"/>
      <c r="E23" s="242" t="s">
        <v>22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8"/>
      <c r="AP23" s="28"/>
      <c r="AQ23" s="26"/>
      <c r="BE23" s="239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39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39"/>
    </row>
    <row r="26" spans="2:71" ht="14.45" customHeight="1">
      <c r="B26" s="25"/>
      <c r="C26" s="28"/>
      <c r="D26" s="36" t="s">
        <v>38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43">
        <f>ROUND(AG87,2)</f>
        <v>0</v>
      </c>
      <c r="AL26" s="218"/>
      <c r="AM26" s="218"/>
      <c r="AN26" s="218"/>
      <c r="AO26" s="218"/>
      <c r="AP26" s="28"/>
      <c r="AQ26" s="26"/>
      <c r="BE26" s="239"/>
    </row>
    <row r="27" spans="2:71" ht="14.45" customHeight="1">
      <c r="B27" s="25"/>
      <c r="C27" s="28"/>
      <c r="D27" s="36" t="s">
        <v>39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43">
        <f>ROUND(AG90,2)</f>
        <v>0</v>
      </c>
      <c r="AL27" s="243"/>
      <c r="AM27" s="243"/>
      <c r="AN27" s="243"/>
      <c r="AO27" s="243"/>
      <c r="AP27" s="28"/>
      <c r="AQ27" s="26"/>
      <c r="BE27" s="239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39"/>
    </row>
    <row r="29" spans="2:71" s="1" customFormat="1" ht="25.9" customHeight="1">
      <c r="B29" s="37"/>
      <c r="C29" s="38"/>
      <c r="D29" s="40" t="s">
        <v>40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44">
        <f>ROUND(AK26+AK27,2)</f>
        <v>0</v>
      </c>
      <c r="AL29" s="245"/>
      <c r="AM29" s="245"/>
      <c r="AN29" s="245"/>
      <c r="AO29" s="245"/>
      <c r="AP29" s="38"/>
      <c r="AQ29" s="39"/>
      <c r="BE29" s="239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39"/>
    </row>
    <row r="31" spans="2:71" s="2" customFormat="1" ht="14.45" customHeight="1">
      <c r="B31" s="42"/>
      <c r="C31" s="43"/>
      <c r="D31" s="44" t="s">
        <v>41</v>
      </c>
      <c r="E31" s="43"/>
      <c r="F31" s="44" t="s">
        <v>42</v>
      </c>
      <c r="G31" s="43"/>
      <c r="H31" s="43"/>
      <c r="I31" s="43"/>
      <c r="J31" s="43"/>
      <c r="K31" s="43"/>
      <c r="L31" s="221">
        <v>0.21</v>
      </c>
      <c r="M31" s="220"/>
      <c r="N31" s="220"/>
      <c r="O31" s="220"/>
      <c r="P31" s="43"/>
      <c r="Q31" s="43"/>
      <c r="R31" s="43"/>
      <c r="S31" s="43"/>
      <c r="T31" s="46" t="s">
        <v>43</v>
      </c>
      <c r="U31" s="43"/>
      <c r="V31" s="43"/>
      <c r="W31" s="219">
        <f>ROUND(AZ87+SUM(CD91:CD95),2)</f>
        <v>0</v>
      </c>
      <c r="X31" s="220"/>
      <c r="Y31" s="220"/>
      <c r="Z31" s="220"/>
      <c r="AA31" s="220"/>
      <c r="AB31" s="220"/>
      <c r="AC31" s="220"/>
      <c r="AD31" s="220"/>
      <c r="AE31" s="220"/>
      <c r="AF31" s="43"/>
      <c r="AG31" s="43"/>
      <c r="AH31" s="43"/>
      <c r="AI31" s="43"/>
      <c r="AJ31" s="43"/>
      <c r="AK31" s="219">
        <f>ROUND(AV87+SUM(BY91:BY95),2)</f>
        <v>0</v>
      </c>
      <c r="AL31" s="220"/>
      <c r="AM31" s="220"/>
      <c r="AN31" s="220"/>
      <c r="AO31" s="220"/>
      <c r="AP31" s="43"/>
      <c r="AQ31" s="47"/>
      <c r="BE31" s="239"/>
    </row>
    <row r="32" spans="2:71" s="2" customFormat="1" ht="14.45" customHeight="1">
      <c r="B32" s="42"/>
      <c r="C32" s="43"/>
      <c r="D32" s="43"/>
      <c r="E32" s="43"/>
      <c r="F32" s="44" t="s">
        <v>44</v>
      </c>
      <c r="G32" s="43"/>
      <c r="H32" s="43"/>
      <c r="I32" s="43"/>
      <c r="J32" s="43"/>
      <c r="K32" s="43"/>
      <c r="L32" s="221">
        <v>0.15</v>
      </c>
      <c r="M32" s="220"/>
      <c r="N32" s="220"/>
      <c r="O32" s="220"/>
      <c r="P32" s="43"/>
      <c r="Q32" s="43"/>
      <c r="R32" s="43"/>
      <c r="S32" s="43"/>
      <c r="T32" s="46" t="s">
        <v>43</v>
      </c>
      <c r="U32" s="43"/>
      <c r="V32" s="43"/>
      <c r="W32" s="219">
        <f>ROUND(BA87+SUM(CE91:CE95),2)</f>
        <v>0</v>
      </c>
      <c r="X32" s="220"/>
      <c r="Y32" s="220"/>
      <c r="Z32" s="220"/>
      <c r="AA32" s="220"/>
      <c r="AB32" s="220"/>
      <c r="AC32" s="220"/>
      <c r="AD32" s="220"/>
      <c r="AE32" s="220"/>
      <c r="AF32" s="43"/>
      <c r="AG32" s="43"/>
      <c r="AH32" s="43"/>
      <c r="AI32" s="43"/>
      <c r="AJ32" s="43"/>
      <c r="AK32" s="219">
        <f>ROUND(AW87+SUM(BZ91:BZ95),2)</f>
        <v>0</v>
      </c>
      <c r="AL32" s="220"/>
      <c r="AM32" s="220"/>
      <c r="AN32" s="220"/>
      <c r="AO32" s="220"/>
      <c r="AP32" s="43"/>
      <c r="AQ32" s="47"/>
      <c r="BE32" s="239"/>
    </row>
    <row r="33" spans="2:57" s="2" customFormat="1" ht="14.45" hidden="1" customHeight="1">
      <c r="B33" s="42"/>
      <c r="C33" s="43"/>
      <c r="D33" s="43"/>
      <c r="E33" s="43"/>
      <c r="F33" s="44" t="s">
        <v>45</v>
      </c>
      <c r="G33" s="43"/>
      <c r="H33" s="43"/>
      <c r="I33" s="43"/>
      <c r="J33" s="43"/>
      <c r="K33" s="43"/>
      <c r="L33" s="221">
        <v>0.21</v>
      </c>
      <c r="M33" s="220"/>
      <c r="N33" s="220"/>
      <c r="O33" s="220"/>
      <c r="P33" s="43"/>
      <c r="Q33" s="43"/>
      <c r="R33" s="43"/>
      <c r="S33" s="43"/>
      <c r="T33" s="46" t="s">
        <v>43</v>
      </c>
      <c r="U33" s="43"/>
      <c r="V33" s="43"/>
      <c r="W33" s="219">
        <f>ROUND(BB87+SUM(CF91:CF95),2)</f>
        <v>0</v>
      </c>
      <c r="X33" s="220"/>
      <c r="Y33" s="220"/>
      <c r="Z33" s="220"/>
      <c r="AA33" s="220"/>
      <c r="AB33" s="220"/>
      <c r="AC33" s="220"/>
      <c r="AD33" s="220"/>
      <c r="AE33" s="220"/>
      <c r="AF33" s="43"/>
      <c r="AG33" s="43"/>
      <c r="AH33" s="43"/>
      <c r="AI33" s="43"/>
      <c r="AJ33" s="43"/>
      <c r="AK33" s="219">
        <v>0</v>
      </c>
      <c r="AL33" s="220"/>
      <c r="AM33" s="220"/>
      <c r="AN33" s="220"/>
      <c r="AO33" s="220"/>
      <c r="AP33" s="43"/>
      <c r="AQ33" s="47"/>
      <c r="BE33" s="239"/>
    </row>
    <row r="34" spans="2:57" s="2" customFormat="1" ht="14.45" hidden="1" customHeight="1">
      <c r="B34" s="42"/>
      <c r="C34" s="43"/>
      <c r="D34" s="43"/>
      <c r="E34" s="43"/>
      <c r="F34" s="44" t="s">
        <v>46</v>
      </c>
      <c r="G34" s="43"/>
      <c r="H34" s="43"/>
      <c r="I34" s="43"/>
      <c r="J34" s="43"/>
      <c r="K34" s="43"/>
      <c r="L34" s="221">
        <v>0.15</v>
      </c>
      <c r="M34" s="220"/>
      <c r="N34" s="220"/>
      <c r="O34" s="220"/>
      <c r="P34" s="43"/>
      <c r="Q34" s="43"/>
      <c r="R34" s="43"/>
      <c r="S34" s="43"/>
      <c r="T34" s="46" t="s">
        <v>43</v>
      </c>
      <c r="U34" s="43"/>
      <c r="V34" s="43"/>
      <c r="W34" s="219">
        <f>ROUND(BC87+SUM(CG91:CG95),2)</f>
        <v>0</v>
      </c>
      <c r="X34" s="220"/>
      <c r="Y34" s="220"/>
      <c r="Z34" s="220"/>
      <c r="AA34" s="220"/>
      <c r="AB34" s="220"/>
      <c r="AC34" s="220"/>
      <c r="AD34" s="220"/>
      <c r="AE34" s="220"/>
      <c r="AF34" s="43"/>
      <c r="AG34" s="43"/>
      <c r="AH34" s="43"/>
      <c r="AI34" s="43"/>
      <c r="AJ34" s="43"/>
      <c r="AK34" s="219">
        <v>0</v>
      </c>
      <c r="AL34" s="220"/>
      <c r="AM34" s="220"/>
      <c r="AN34" s="220"/>
      <c r="AO34" s="220"/>
      <c r="AP34" s="43"/>
      <c r="AQ34" s="47"/>
      <c r="BE34" s="239"/>
    </row>
    <row r="35" spans="2:57" s="2" customFormat="1" ht="14.45" hidden="1" customHeight="1">
      <c r="B35" s="42"/>
      <c r="C35" s="43"/>
      <c r="D35" s="43"/>
      <c r="E35" s="43"/>
      <c r="F35" s="44" t="s">
        <v>47</v>
      </c>
      <c r="G35" s="43"/>
      <c r="H35" s="43"/>
      <c r="I35" s="43"/>
      <c r="J35" s="43"/>
      <c r="K35" s="43"/>
      <c r="L35" s="221">
        <v>0</v>
      </c>
      <c r="M35" s="220"/>
      <c r="N35" s="220"/>
      <c r="O35" s="220"/>
      <c r="P35" s="43"/>
      <c r="Q35" s="43"/>
      <c r="R35" s="43"/>
      <c r="S35" s="43"/>
      <c r="T35" s="46" t="s">
        <v>43</v>
      </c>
      <c r="U35" s="43"/>
      <c r="V35" s="43"/>
      <c r="W35" s="219">
        <f>ROUND(BD87+SUM(CH91:CH95),2)</f>
        <v>0</v>
      </c>
      <c r="X35" s="220"/>
      <c r="Y35" s="220"/>
      <c r="Z35" s="220"/>
      <c r="AA35" s="220"/>
      <c r="AB35" s="220"/>
      <c r="AC35" s="220"/>
      <c r="AD35" s="220"/>
      <c r="AE35" s="220"/>
      <c r="AF35" s="43"/>
      <c r="AG35" s="43"/>
      <c r="AH35" s="43"/>
      <c r="AI35" s="43"/>
      <c r="AJ35" s="43"/>
      <c r="AK35" s="219">
        <v>0</v>
      </c>
      <c r="AL35" s="220"/>
      <c r="AM35" s="220"/>
      <c r="AN35" s="220"/>
      <c r="AO35" s="220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48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49</v>
      </c>
      <c r="U37" s="50"/>
      <c r="V37" s="50"/>
      <c r="W37" s="50"/>
      <c r="X37" s="222" t="s">
        <v>50</v>
      </c>
      <c r="Y37" s="223"/>
      <c r="Z37" s="223"/>
      <c r="AA37" s="223"/>
      <c r="AB37" s="223"/>
      <c r="AC37" s="50"/>
      <c r="AD37" s="50"/>
      <c r="AE37" s="50"/>
      <c r="AF37" s="50"/>
      <c r="AG37" s="50"/>
      <c r="AH37" s="50"/>
      <c r="AI37" s="50"/>
      <c r="AJ37" s="50"/>
      <c r="AK37" s="224">
        <f>SUM(AK29:AK35)</f>
        <v>0</v>
      </c>
      <c r="AL37" s="223"/>
      <c r="AM37" s="223"/>
      <c r="AN37" s="223"/>
      <c r="AO37" s="225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5">
      <c r="B49" s="37"/>
      <c r="C49" s="38"/>
      <c r="D49" s="52" t="s">
        <v>51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52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5">
      <c r="B58" s="37"/>
      <c r="C58" s="38"/>
      <c r="D58" s="57" t="s">
        <v>53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54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53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54</v>
      </c>
      <c r="AN58" s="58"/>
      <c r="AO58" s="60"/>
      <c r="AP58" s="38"/>
      <c r="AQ58" s="39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5">
      <c r="B60" s="37"/>
      <c r="C60" s="38"/>
      <c r="D60" s="52" t="s">
        <v>55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56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5">
      <c r="B69" s="37"/>
      <c r="C69" s="38"/>
      <c r="D69" s="57" t="s">
        <v>53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54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53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54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26" t="s">
        <v>57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2018/009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8" t="str">
        <f>K6</f>
        <v>Rekonstrukce veřejného osvětlení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31. 10. 2018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5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203" t="str">
        <f>IF(E17="","",E17)</f>
        <v xml:space="preserve"> </v>
      </c>
      <c r="AN82" s="203"/>
      <c r="AO82" s="203"/>
      <c r="AP82" s="203"/>
      <c r="AQ82" s="39"/>
      <c r="AS82" s="204" t="s">
        <v>58</v>
      </c>
      <c r="AT82" s="205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 ht="15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35</v>
      </c>
      <c r="AJ83" s="38"/>
      <c r="AK83" s="38"/>
      <c r="AL83" s="38"/>
      <c r="AM83" s="203" t="str">
        <f>IF(E20="","",E20)</f>
        <v>www.rozpocty-staveb.cz</v>
      </c>
      <c r="AN83" s="203"/>
      <c r="AO83" s="203"/>
      <c r="AP83" s="203"/>
      <c r="AQ83" s="39"/>
      <c r="AS83" s="206"/>
      <c r="AT83" s="207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08"/>
      <c r="AT84" s="209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30" t="s">
        <v>59</v>
      </c>
      <c r="D85" s="211"/>
      <c r="E85" s="211"/>
      <c r="F85" s="211"/>
      <c r="G85" s="211"/>
      <c r="H85" s="81"/>
      <c r="I85" s="210" t="s">
        <v>60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0" t="s">
        <v>61</v>
      </c>
      <c r="AH85" s="211"/>
      <c r="AI85" s="211"/>
      <c r="AJ85" s="211"/>
      <c r="AK85" s="211"/>
      <c r="AL85" s="211"/>
      <c r="AM85" s="211"/>
      <c r="AN85" s="210" t="s">
        <v>62</v>
      </c>
      <c r="AO85" s="211"/>
      <c r="AP85" s="212"/>
      <c r="AQ85" s="39"/>
      <c r="AS85" s="82" t="s">
        <v>63</v>
      </c>
      <c r="AT85" s="83" t="s">
        <v>64</v>
      </c>
      <c r="AU85" s="83" t="s">
        <v>65</v>
      </c>
      <c r="AV85" s="83" t="s">
        <v>66</v>
      </c>
      <c r="AW85" s="83" t="s">
        <v>67</v>
      </c>
      <c r="AX85" s="83" t="s">
        <v>68</v>
      </c>
      <c r="AY85" s="83" t="s">
        <v>69</v>
      </c>
      <c r="AZ85" s="83" t="s">
        <v>70</v>
      </c>
      <c r="BA85" s="83" t="s">
        <v>71</v>
      </c>
      <c r="BB85" s="83" t="s">
        <v>72</v>
      </c>
      <c r="BC85" s="83" t="s">
        <v>73</v>
      </c>
      <c r="BD85" s="84" t="s">
        <v>74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75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01">
        <f>ROUND(AG88,2)</f>
        <v>0</v>
      </c>
      <c r="AH87" s="201"/>
      <c r="AI87" s="201"/>
      <c r="AJ87" s="201"/>
      <c r="AK87" s="201"/>
      <c r="AL87" s="201"/>
      <c r="AM87" s="201"/>
      <c r="AN87" s="202">
        <f>SUM(AG87,AT87)</f>
        <v>0</v>
      </c>
      <c r="AO87" s="202"/>
      <c r="AP87" s="202"/>
      <c r="AQ87" s="73"/>
      <c r="AS87" s="88">
        <f>ROUND(AS88,2)</f>
        <v>0</v>
      </c>
      <c r="AT87" s="89">
        <f>ROUND(SUM(AV87:AW87),2)</f>
        <v>0</v>
      </c>
      <c r="AU87" s="90">
        <f>ROUND(AU88,5)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ROUND(AZ88,2)</f>
        <v>0</v>
      </c>
      <c r="BA87" s="89">
        <f>ROUND(BA88,2)</f>
        <v>0</v>
      </c>
      <c r="BB87" s="89">
        <f>ROUND(BB88,2)</f>
        <v>0</v>
      </c>
      <c r="BC87" s="89">
        <f>ROUND(BC88,2)</f>
        <v>0</v>
      </c>
      <c r="BD87" s="91">
        <f>ROUND(BD88,2)</f>
        <v>0</v>
      </c>
      <c r="BS87" s="92" t="s">
        <v>76</v>
      </c>
      <c r="BT87" s="92" t="s">
        <v>77</v>
      </c>
      <c r="BU87" s="93" t="s">
        <v>78</v>
      </c>
      <c r="BV87" s="92" t="s">
        <v>79</v>
      </c>
      <c r="BW87" s="92" t="s">
        <v>80</v>
      </c>
      <c r="BX87" s="92" t="s">
        <v>81</v>
      </c>
    </row>
    <row r="88" spans="1:89" s="5" customFormat="1" ht="31.5" customHeight="1">
      <c r="A88" s="94" t="s">
        <v>82</v>
      </c>
      <c r="B88" s="95"/>
      <c r="C88" s="96"/>
      <c r="D88" s="213" t="s">
        <v>83</v>
      </c>
      <c r="E88" s="213"/>
      <c r="F88" s="213"/>
      <c r="G88" s="213"/>
      <c r="H88" s="213"/>
      <c r="I88" s="97"/>
      <c r="J88" s="213" t="s">
        <v>84</v>
      </c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99">
        <f>'2018-009-a - Stavební a k...'!M30</f>
        <v>0</v>
      </c>
      <c r="AH88" s="200"/>
      <c r="AI88" s="200"/>
      <c r="AJ88" s="200"/>
      <c r="AK88" s="200"/>
      <c r="AL88" s="200"/>
      <c r="AM88" s="200"/>
      <c r="AN88" s="199">
        <f>SUM(AG88,AT88)</f>
        <v>0</v>
      </c>
      <c r="AO88" s="200"/>
      <c r="AP88" s="200"/>
      <c r="AQ88" s="98"/>
      <c r="AS88" s="99">
        <f>'2018-009-a - Stavební a k...'!M28</f>
        <v>0</v>
      </c>
      <c r="AT88" s="100">
        <f>ROUND(SUM(AV88:AW88),2)</f>
        <v>0</v>
      </c>
      <c r="AU88" s="101">
        <f>'2018-009-a - Stavební a k...'!W118</f>
        <v>0</v>
      </c>
      <c r="AV88" s="100">
        <f>'2018-009-a - Stavební a k...'!M32</f>
        <v>0</v>
      </c>
      <c r="AW88" s="100">
        <f>'2018-009-a - Stavební a k...'!M33</f>
        <v>0</v>
      </c>
      <c r="AX88" s="100">
        <f>'2018-009-a - Stavební a k...'!M34</f>
        <v>0</v>
      </c>
      <c r="AY88" s="100">
        <f>'2018-009-a - Stavební a k...'!M35</f>
        <v>0</v>
      </c>
      <c r="AZ88" s="100">
        <f>'2018-009-a - Stavební a k...'!H32</f>
        <v>0</v>
      </c>
      <c r="BA88" s="100">
        <f>'2018-009-a - Stavební a k...'!H33</f>
        <v>0</v>
      </c>
      <c r="BB88" s="100">
        <f>'2018-009-a - Stavební a k...'!H34</f>
        <v>0</v>
      </c>
      <c r="BC88" s="100">
        <f>'2018-009-a - Stavební a k...'!H35</f>
        <v>0</v>
      </c>
      <c r="BD88" s="102">
        <f>'2018-009-a - Stavební a k...'!H36</f>
        <v>0</v>
      </c>
      <c r="BT88" s="103" t="s">
        <v>85</v>
      </c>
      <c r="BV88" s="103" t="s">
        <v>79</v>
      </c>
      <c r="BW88" s="103" t="s">
        <v>86</v>
      </c>
      <c r="BX88" s="103" t="s">
        <v>80</v>
      </c>
    </row>
    <row r="89" spans="1:89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6" t="s">
        <v>87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02">
        <f>ROUND(SUM(AG91:AG94),2)</f>
        <v>0</v>
      </c>
      <c r="AH90" s="202"/>
      <c r="AI90" s="202"/>
      <c r="AJ90" s="202"/>
      <c r="AK90" s="202"/>
      <c r="AL90" s="202"/>
      <c r="AM90" s="202"/>
      <c r="AN90" s="202">
        <f>ROUND(SUM(AN91:AN94),2)</f>
        <v>0</v>
      </c>
      <c r="AO90" s="202"/>
      <c r="AP90" s="202"/>
      <c r="AQ90" s="39"/>
      <c r="AS90" s="82" t="s">
        <v>88</v>
      </c>
      <c r="AT90" s="83" t="s">
        <v>89</v>
      </c>
      <c r="AU90" s="83" t="s">
        <v>41</v>
      </c>
      <c r="AV90" s="84" t="s">
        <v>64</v>
      </c>
    </row>
    <row r="91" spans="1:89" s="1" customFormat="1" ht="19.899999999999999" customHeight="1">
      <c r="B91" s="37"/>
      <c r="C91" s="38"/>
      <c r="D91" s="104" t="s">
        <v>90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1">
        <f>ROUND(AG87*AS91,2)</f>
        <v>0</v>
      </c>
      <c r="AH91" s="232"/>
      <c r="AI91" s="232"/>
      <c r="AJ91" s="232"/>
      <c r="AK91" s="232"/>
      <c r="AL91" s="232"/>
      <c r="AM91" s="232"/>
      <c r="AN91" s="232">
        <f>ROUND(AG91+AV91,2)</f>
        <v>0</v>
      </c>
      <c r="AO91" s="232"/>
      <c r="AP91" s="232"/>
      <c r="AQ91" s="39"/>
      <c r="AS91" s="105">
        <v>0</v>
      </c>
      <c r="AT91" s="106" t="s">
        <v>91</v>
      </c>
      <c r="AU91" s="106" t="s">
        <v>42</v>
      </c>
      <c r="AV91" s="107">
        <f>ROUND(IF(AU91="základní",AG91*L31,IF(AU91="snížená",AG91*L32,0)),2)</f>
        <v>0</v>
      </c>
      <c r="BV91" s="21" t="s">
        <v>92</v>
      </c>
      <c r="BY91" s="108">
        <f>IF(AU91="základní",AV91,0)</f>
        <v>0</v>
      </c>
      <c r="BZ91" s="108">
        <f>IF(AU91="snížená",AV91,0)</f>
        <v>0</v>
      </c>
      <c r="CA91" s="108">
        <v>0</v>
      </c>
      <c r="CB91" s="108">
        <v>0</v>
      </c>
      <c r="CC91" s="108">
        <v>0</v>
      </c>
      <c r="CD91" s="108">
        <f>IF(AU91="základní",AG91,0)</f>
        <v>0</v>
      </c>
      <c r="CE91" s="108">
        <f>IF(AU91="snížená",AG91,0)</f>
        <v>0</v>
      </c>
      <c r="CF91" s="108">
        <f>IF(AU91="zákl. přenesená",AG91,0)</f>
        <v>0</v>
      </c>
      <c r="CG91" s="108">
        <f>IF(AU91="sníž. přenesená",AG91,0)</f>
        <v>0</v>
      </c>
      <c r="CH91" s="108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899999999999999" customHeight="1">
      <c r="B92" s="37"/>
      <c r="C92" s="38"/>
      <c r="D92" s="214" t="s">
        <v>93</v>
      </c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38"/>
      <c r="AD92" s="38"/>
      <c r="AE92" s="38"/>
      <c r="AF92" s="38"/>
      <c r="AG92" s="231">
        <f>AG87*AS92</f>
        <v>0</v>
      </c>
      <c r="AH92" s="232"/>
      <c r="AI92" s="232"/>
      <c r="AJ92" s="232"/>
      <c r="AK92" s="232"/>
      <c r="AL92" s="232"/>
      <c r="AM92" s="232"/>
      <c r="AN92" s="232">
        <f>AG92+AV92</f>
        <v>0</v>
      </c>
      <c r="AO92" s="232"/>
      <c r="AP92" s="232"/>
      <c r="AQ92" s="39"/>
      <c r="AS92" s="109">
        <v>0</v>
      </c>
      <c r="AT92" s="110" t="s">
        <v>91</v>
      </c>
      <c r="AU92" s="110" t="s">
        <v>42</v>
      </c>
      <c r="AV92" s="111">
        <f>ROUND(IF(AU92="nulová",0,IF(OR(AU92="základní",AU92="zákl. přenesená"),AG92*L31,AG92*L32)),2)</f>
        <v>0</v>
      </c>
      <c r="BV92" s="21" t="s">
        <v>94</v>
      </c>
      <c r="BY92" s="108">
        <f>IF(AU92="základní",AV92,0)</f>
        <v>0</v>
      </c>
      <c r="BZ92" s="108">
        <f>IF(AU92="snížená",AV92,0)</f>
        <v>0</v>
      </c>
      <c r="CA92" s="108">
        <f>IF(AU92="zákl. přenesená",AV92,0)</f>
        <v>0</v>
      </c>
      <c r="CB92" s="108">
        <f>IF(AU92="sníž. přenesená",AV92,0)</f>
        <v>0</v>
      </c>
      <c r="CC92" s="108">
        <f>IF(AU92="nulová",AV92,0)</f>
        <v>0</v>
      </c>
      <c r="CD92" s="108">
        <f>IF(AU92="základní",AG92,0)</f>
        <v>0</v>
      </c>
      <c r="CE92" s="108">
        <f>IF(AU92="snížená",AG92,0)</f>
        <v>0</v>
      </c>
      <c r="CF92" s="108">
        <f>IF(AU92="zákl. přenesená",AG92,0)</f>
        <v>0</v>
      </c>
      <c r="CG92" s="108">
        <f>IF(AU92="sníž. přenesená",AG92,0)</f>
        <v>0</v>
      </c>
      <c r="CH92" s="108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899999999999999" customHeight="1">
      <c r="B93" s="37"/>
      <c r="C93" s="38"/>
      <c r="D93" s="214" t="s">
        <v>93</v>
      </c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38"/>
      <c r="AD93" s="38"/>
      <c r="AE93" s="38"/>
      <c r="AF93" s="38"/>
      <c r="AG93" s="231">
        <f>AG87*AS93</f>
        <v>0</v>
      </c>
      <c r="AH93" s="232"/>
      <c r="AI93" s="232"/>
      <c r="AJ93" s="232"/>
      <c r="AK93" s="232"/>
      <c r="AL93" s="232"/>
      <c r="AM93" s="232"/>
      <c r="AN93" s="232">
        <f>AG93+AV93</f>
        <v>0</v>
      </c>
      <c r="AO93" s="232"/>
      <c r="AP93" s="232"/>
      <c r="AQ93" s="39"/>
      <c r="AS93" s="109">
        <v>0</v>
      </c>
      <c r="AT93" s="110" t="s">
        <v>91</v>
      </c>
      <c r="AU93" s="110" t="s">
        <v>42</v>
      </c>
      <c r="AV93" s="111">
        <f>ROUND(IF(AU93="nulová",0,IF(OR(AU93="základní",AU93="zákl. přenesená"),AG93*L31,AG93*L32)),2)</f>
        <v>0</v>
      </c>
      <c r="BV93" s="21" t="s">
        <v>94</v>
      </c>
      <c r="BY93" s="108">
        <f>IF(AU93="základní",AV93,0)</f>
        <v>0</v>
      </c>
      <c r="BZ93" s="108">
        <f>IF(AU93="snížená",AV93,0)</f>
        <v>0</v>
      </c>
      <c r="CA93" s="108">
        <f>IF(AU93="zákl. přenesená",AV93,0)</f>
        <v>0</v>
      </c>
      <c r="CB93" s="108">
        <f>IF(AU93="sníž. přenesená",AV93,0)</f>
        <v>0</v>
      </c>
      <c r="CC93" s="108">
        <f>IF(AU93="nulová",AV93,0)</f>
        <v>0</v>
      </c>
      <c r="CD93" s="108">
        <f>IF(AU93="základní",AG93,0)</f>
        <v>0</v>
      </c>
      <c r="CE93" s="108">
        <f>IF(AU93="snížená",AG93,0)</f>
        <v>0</v>
      </c>
      <c r="CF93" s="108">
        <f>IF(AU93="zákl. přenesená",AG93,0)</f>
        <v>0</v>
      </c>
      <c r="CG93" s="108">
        <f>IF(AU93="sníž. přenesená",AG93,0)</f>
        <v>0</v>
      </c>
      <c r="CH93" s="108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899999999999999" customHeight="1">
      <c r="B94" s="37"/>
      <c r="C94" s="38"/>
      <c r="D94" s="214" t="s">
        <v>93</v>
      </c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38"/>
      <c r="AD94" s="38"/>
      <c r="AE94" s="38"/>
      <c r="AF94" s="38"/>
      <c r="AG94" s="231">
        <f>AG87*AS94</f>
        <v>0</v>
      </c>
      <c r="AH94" s="232"/>
      <c r="AI94" s="232"/>
      <c r="AJ94" s="232"/>
      <c r="AK94" s="232"/>
      <c r="AL94" s="232"/>
      <c r="AM94" s="232"/>
      <c r="AN94" s="232">
        <f>AG94+AV94</f>
        <v>0</v>
      </c>
      <c r="AO94" s="232"/>
      <c r="AP94" s="232"/>
      <c r="AQ94" s="39"/>
      <c r="AS94" s="112">
        <v>0</v>
      </c>
      <c r="AT94" s="113" t="s">
        <v>91</v>
      </c>
      <c r="AU94" s="113" t="s">
        <v>42</v>
      </c>
      <c r="AV94" s="114">
        <f>ROUND(IF(AU94="nulová",0,IF(OR(AU94="základní",AU94="zákl. přenesená"),AG94*L31,AG94*L32)),2)</f>
        <v>0</v>
      </c>
      <c r="BV94" s="21" t="s">
        <v>94</v>
      </c>
      <c r="BY94" s="108">
        <f>IF(AU94="základní",AV94,0)</f>
        <v>0</v>
      </c>
      <c r="BZ94" s="108">
        <f>IF(AU94="snížená",AV94,0)</f>
        <v>0</v>
      </c>
      <c r="CA94" s="108">
        <f>IF(AU94="zákl. přenesená",AV94,0)</f>
        <v>0</v>
      </c>
      <c r="CB94" s="108">
        <f>IF(AU94="sníž. přenesená",AV94,0)</f>
        <v>0</v>
      </c>
      <c r="CC94" s="108">
        <f>IF(AU94="nulová",AV94,0)</f>
        <v>0</v>
      </c>
      <c r="CD94" s="108">
        <f>IF(AU94="základní",AG94,0)</f>
        <v>0</v>
      </c>
      <c r="CE94" s="108">
        <f>IF(AU94="snížená",AG94,0)</f>
        <v>0</v>
      </c>
      <c r="CF94" s="108">
        <f>IF(AU94="zákl. přenesená",AG94,0)</f>
        <v>0</v>
      </c>
      <c r="CG94" s="108">
        <f>IF(AU94="sníž. přenesená",AG94,0)</f>
        <v>0</v>
      </c>
      <c r="CH94" s="108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9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5" t="s">
        <v>95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216">
        <f>ROUND(AG87+AG90,2)</f>
        <v>0</v>
      </c>
      <c r="AH96" s="216"/>
      <c r="AI96" s="216"/>
      <c r="AJ96" s="216"/>
      <c r="AK96" s="216"/>
      <c r="AL96" s="216"/>
      <c r="AM96" s="216"/>
      <c r="AN96" s="216">
        <f>AN87+AN90</f>
        <v>0</v>
      </c>
      <c r="AO96" s="216"/>
      <c r="AP96" s="216"/>
      <c r="AQ96" s="39"/>
    </row>
    <row r="97" spans="2:43" s="1" customFormat="1" ht="6.95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sheetProtection algorithmName="SHA-512" hashValue="RNlzNMdyuy41R9k0UoqXBK/8ALZ9H/gUICaFmTTn7xcP4UlhcRl7W6ylxfM0W53IoFHTTTeEBGQgt9Xpr6gmtQ==" saltValue="e5fo5o/L1KeWxSKte4GgkuYu7RPPS42ChlCkfz9xoSO0QmelTlhXxCvwM1zJqrfu2AugIVwgj5FVdw3J7GLYlw==" spinCount="10" sheet="1" objects="1" scenarios="1" formatColumns="0" formatRows="0"/>
  <mergeCells count="58"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C2:AP2"/>
    <mergeCell ref="C4:AP4"/>
    <mergeCell ref="AR2:BE2"/>
    <mergeCell ref="K5:AO5"/>
    <mergeCell ref="AK33:AO33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94:AM94"/>
    <mergeCell ref="AG91:AM91"/>
    <mergeCell ref="D92:AB92"/>
    <mergeCell ref="D93:AB93"/>
    <mergeCell ref="D94:AB94"/>
    <mergeCell ref="AG90:AM90"/>
    <mergeCell ref="AN90:AP90"/>
    <mergeCell ref="AN91:AP91"/>
    <mergeCell ref="AG92:AM92"/>
    <mergeCell ref="AN92:AP92"/>
    <mergeCell ref="AG93:AM93"/>
    <mergeCell ref="AN93:AP93"/>
    <mergeCell ref="AN94:AP94"/>
    <mergeCell ref="AS82:AT84"/>
    <mergeCell ref="AM83:AP83"/>
    <mergeCell ref="AG85:AM85"/>
    <mergeCell ref="AN85:AP85"/>
    <mergeCell ref="D88:H88"/>
    <mergeCell ref="J88:AF88"/>
    <mergeCell ref="AN88:AP88"/>
    <mergeCell ref="AG88:AM88"/>
    <mergeCell ref="AG87:AM87"/>
    <mergeCell ref="AN87:AP87"/>
    <mergeCell ref="AM82:AP8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2018-009-a - Stavební a k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7"/>
      <c r="B1" s="14"/>
      <c r="C1" s="14"/>
      <c r="D1" s="15" t="s">
        <v>1</v>
      </c>
      <c r="E1" s="14"/>
      <c r="F1" s="16" t="s">
        <v>96</v>
      </c>
      <c r="G1" s="16"/>
      <c r="H1" s="254" t="s">
        <v>97</v>
      </c>
      <c r="I1" s="254"/>
      <c r="J1" s="254"/>
      <c r="K1" s="254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17"/>
      <c r="V1" s="1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33" t="s">
        <v>7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S2" s="235" t="s">
        <v>8</v>
      </c>
      <c r="T2" s="236"/>
      <c r="U2" s="236"/>
      <c r="V2" s="236"/>
      <c r="W2" s="236"/>
      <c r="X2" s="236"/>
      <c r="Y2" s="236"/>
      <c r="Z2" s="236"/>
      <c r="AA2" s="236"/>
      <c r="AB2" s="236"/>
      <c r="AC2" s="236"/>
      <c r="AT2" s="21" t="s">
        <v>86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226" t="s">
        <v>102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55" t="str">
        <f>'Rekapitulace stavby'!K6</f>
        <v>Rekonstrukce veřejného osvětlení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8"/>
      <c r="R6" s="26"/>
    </row>
    <row r="7" spans="1:66" s="1" customFormat="1" ht="32.85" customHeight="1">
      <c r="B7" s="37"/>
      <c r="C7" s="38"/>
      <c r="D7" s="31" t="s">
        <v>103</v>
      </c>
      <c r="E7" s="38"/>
      <c r="F7" s="217" t="s">
        <v>104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58" t="str">
        <f>'Rekapitulace stavby'!AN8</f>
        <v>31. 10. 2018</v>
      </c>
      <c r="P9" s="259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37" t="str">
        <f>IF('Rekapitulace stavby'!AN10="","",'Rekapitulace stavby'!AN10)</f>
        <v/>
      </c>
      <c r="P11" s="237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37" t="str">
        <f>IF('Rekapitulace stavby'!AN11="","",'Rekapitulace stavby'!AN11)</f>
        <v/>
      </c>
      <c r="P12" s="237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60" t="str">
        <f>IF('Rekapitulace stavby'!AN13="","",'Rekapitulace stavby'!AN13)</f>
        <v>Vyplň údaj</v>
      </c>
      <c r="P14" s="237"/>
      <c r="Q14" s="38"/>
      <c r="R14" s="39"/>
    </row>
    <row r="15" spans="1:66" s="1" customFormat="1" ht="18" customHeight="1">
      <c r="B15" s="37"/>
      <c r="C15" s="38"/>
      <c r="D15" s="38"/>
      <c r="E15" s="260" t="str">
        <f>IF('Rekapitulace stavby'!E14="","",'Rekapitulace stavby'!E14)</f>
        <v>Vyplň údaj</v>
      </c>
      <c r="F15" s="261"/>
      <c r="G15" s="261"/>
      <c r="H15" s="261"/>
      <c r="I15" s="261"/>
      <c r="J15" s="261"/>
      <c r="K15" s="261"/>
      <c r="L15" s="261"/>
      <c r="M15" s="32" t="s">
        <v>30</v>
      </c>
      <c r="N15" s="38"/>
      <c r="O15" s="260" t="str">
        <f>IF('Rekapitulace stavby'!AN14="","",'Rekapitulace stavby'!AN14)</f>
        <v>Vyplň údaj</v>
      </c>
      <c r="P15" s="237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37" t="str">
        <f>IF('Rekapitulace stavby'!AN16="","",'Rekapitulace stavby'!AN16)</f>
        <v/>
      </c>
      <c r="P17" s="237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37" t="str">
        <f>IF('Rekapitulace stavby'!AN17="","",'Rekapitulace stavby'!AN17)</f>
        <v/>
      </c>
      <c r="P18" s="237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35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37" t="str">
        <f>IF('Rekapitulace stavby'!AN19="","",'Rekapitulace stavby'!AN19)</f>
        <v/>
      </c>
      <c r="P20" s="237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>www.rozpocty-staveb.cz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37" t="str">
        <f>IF('Rekapitulace stavby'!AN20="","",'Rekapitulace stavby'!AN20)</f>
        <v/>
      </c>
      <c r="P21" s="237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42" t="s">
        <v>22</v>
      </c>
      <c r="F24" s="242"/>
      <c r="G24" s="242"/>
      <c r="H24" s="242"/>
      <c r="I24" s="242"/>
      <c r="J24" s="242"/>
      <c r="K24" s="242"/>
      <c r="L24" s="242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18" t="s">
        <v>105</v>
      </c>
      <c r="E27" s="38"/>
      <c r="F27" s="38"/>
      <c r="G27" s="38"/>
      <c r="H27" s="38"/>
      <c r="I27" s="38"/>
      <c r="J27" s="38"/>
      <c r="K27" s="38"/>
      <c r="L27" s="38"/>
      <c r="M27" s="243">
        <f>N88</f>
        <v>0</v>
      </c>
      <c r="N27" s="243"/>
      <c r="O27" s="243"/>
      <c r="P27" s="243"/>
      <c r="Q27" s="38"/>
      <c r="R27" s="39"/>
    </row>
    <row r="28" spans="2:18" s="1" customFormat="1" ht="14.45" customHeight="1">
      <c r="B28" s="37"/>
      <c r="C28" s="38"/>
      <c r="D28" s="36" t="s">
        <v>90</v>
      </c>
      <c r="E28" s="38"/>
      <c r="F28" s="38"/>
      <c r="G28" s="38"/>
      <c r="H28" s="38"/>
      <c r="I28" s="38"/>
      <c r="J28" s="38"/>
      <c r="K28" s="38"/>
      <c r="L28" s="38"/>
      <c r="M28" s="243">
        <f>N93</f>
        <v>0</v>
      </c>
      <c r="N28" s="243"/>
      <c r="O28" s="243"/>
      <c r="P28" s="243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9" t="s">
        <v>40</v>
      </c>
      <c r="E30" s="38"/>
      <c r="F30" s="38"/>
      <c r="G30" s="38"/>
      <c r="H30" s="38"/>
      <c r="I30" s="38"/>
      <c r="J30" s="38"/>
      <c r="K30" s="38"/>
      <c r="L30" s="38"/>
      <c r="M30" s="289">
        <f>ROUND(M27+M28,2)</f>
        <v>0</v>
      </c>
      <c r="N30" s="257"/>
      <c r="O30" s="257"/>
      <c r="P30" s="257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41</v>
      </c>
      <c r="E32" s="44" t="s">
        <v>42</v>
      </c>
      <c r="F32" s="45">
        <v>0.21</v>
      </c>
      <c r="G32" s="120" t="s">
        <v>43</v>
      </c>
      <c r="H32" s="286">
        <f>(SUM(BE93:BE100)+SUM(BE118:BE179))</f>
        <v>0</v>
      </c>
      <c r="I32" s="257"/>
      <c r="J32" s="257"/>
      <c r="K32" s="38"/>
      <c r="L32" s="38"/>
      <c r="M32" s="286">
        <f>ROUND((SUM(BE93:BE100)+SUM(BE118:BE179)), 2)*F32</f>
        <v>0</v>
      </c>
      <c r="N32" s="257"/>
      <c r="O32" s="257"/>
      <c r="P32" s="257"/>
      <c r="Q32" s="38"/>
      <c r="R32" s="39"/>
    </row>
    <row r="33" spans="2:18" s="1" customFormat="1" ht="14.45" customHeight="1">
      <c r="B33" s="37"/>
      <c r="C33" s="38"/>
      <c r="D33" s="38"/>
      <c r="E33" s="44" t="s">
        <v>44</v>
      </c>
      <c r="F33" s="45">
        <v>0.15</v>
      </c>
      <c r="G33" s="120" t="s">
        <v>43</v>
      </c>
      <c r="H33" s="286">
        <f>(SUM(BF93:BF100)+SUM(BF118:BF179))</f>
        <v>0</v>
      </c>
      <c r="I33" s="257"/>
      <c r="J33" s="257"/>
      <c r="K33" s="38"/>
      <c r="L33" s="38"/>
      <c r="M33" s="286">
        <f>ROUND((SUM(BF93:BF100)+SUM(BF118:BF179)), 2)*F33</f>
        <v>0</v>
      </c>
      <c r="N33" s="257"/>
      <c r="O33" s="257"/>
      <c r="P33" s="257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45</v>
      </c>
      <c r="F34" s="45">
        <v>0.21</v>
      </c>
      <c r="G34" s="120" t="s">
        <v>43</v>
      </c>
      <c r="H34" s="286">
        <f>(SUM(BG93:BG100)+SUM(BG118:BG179))</f>
        <v>0</v>
      </c>
      <c r="I34" s="257"/>
      <c r="J34" s="257"/>
      <c r="K34" s="38"/>
      <c r="L34" s="38"/>
      <c r="M34" s="286">
        <v>0</v>
      </c>
      <c r="N34" s="257"/>
      <c r="O34" s="257"/>
      <c r="P34" s="257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46</v>
      </c>
      <c r="F35" s="45">
        <v>0.15</v>
      </c>
      <c r="G35" s="120" t="s">
        <v>43</v>
      </c>
      <c r="H35" s="286">
        <f>(SUM(BH93:BH100)+SUM(BH118:BH179))</f>
        <v>0</v>
      </c>
      <c r="I35" s="257"/>
      <c r="J35" s="257"/>
      <c r="K35" s="38"/>
      <c r="L35" s="38"/>
      <c r="M35" s="286">
        <v>0</v>
      </c>
      <c r="N35" s="257"/>
      <c r="O35" s="257"/>
      <c r="P35" s="257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47</v>
      </c>
      <c r="F36" s="45">
        <v>0</v>
      </c>
      <c r="G36" s="120" t="s">
        <v>43</v>
      </c>
      <c r="H36" s="286">
        <f>(SUM(BI93:BI100)+SUM(BI118:BI179))</f>
        <v>0</v>
      </c>
      <c r="I36" s="257"/>
      <c r="J36" s="257"/>
      <c r="K36" s="38"/>
      <c r="L36" s="38"/>
      <c r="M36" s="286">
        <v>0</v>
      </c>
      <c r="N36" s="257"/>
      <c r="O36" s="257"/>
      <c r="P36" s="257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16"/>
      <c r="D38" s="121" t="s">
        <v>48</v>
      </c>
      <c r="E38" s="81"/>
      <c r="F38" s="81"/>
      <c r="G38" s="122" t="s">
        <v>49</v>
      </c>
      <c r="H38" s="123" t="s">
        <v>50</v>
      </c>
      <c r="I38" s="81"/>
      <c r="J38" s="81"/>
      <c r="K38" s="81"/>
      <c r="L38" s="287">
        <f>SUM(M30:M36)</f>
        <v>0</v>
      </c>
      <c r="M38" s="287"/>
      <c r="N38" s="287"/>
      <c r="O38" s="287"/>
      <c r="P38" s="288"/>
      <c r="Q38" s="116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51</v>
      </c>
      <c r="E50" s="53"/>
      <c r="F50" s="53"/>
      <c r="G50" s="53"/>
      <c r="H50" s="54"/>
      <c r="I50" s="38"/>
      <c r="J50" s="52" t="s">
        <v>52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53</v>
      </c>
      <c r="E59" s="58"/>
      <c r="F59" s="58"/>
      <c r="G59" s="59" t="s">
        <v>54</v>
      </c>
      <c r="H59" s="60"/>
      <c r="I59" s="38"/>
      <c r="J59" s="57" t="s">
        <v>53</v>
      </c>
      <c r="K59" s="58"/>
      <c r="L59" s="58"/>
      <c r="M59" s="58"/>
      <c r="N59" s="59" t="s">
        <v>54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55</v>
      </c>
      <c r="E61" s="53"/>
      <c r="F61" s="53"/>
      <c r="G61" s="53"/>
      <c r="H61" s="54"/>
      <c r="I61" s="38"/>
      <c r="J61" s="52" t="s">
        <v>56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 ht="15">
      <c r="B70" s="37"/>
      <c r="C70" s="38"/>
      <c r="D70" s="57" t="s">
        <v>53</v>
      </c>
      <c r="E70" s="58"/>
      <c r="F70" s="58"/>
      <c r="G70" s="59" t="s">
        <v>54</v>
      </c>
      <c r="H70" s="60"/>
      <c r="I70" s="38"/>
      <c r="J70" s="57" t="s">
        <v>53</v>
      </c>
      <c r="K70" s="58"/>
      <c r="L70" s="58"/>
      <c r="M70" s="58"/>
      <c r="N70" s="59" t="s">
        <v>54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6"/>
    </row>
    <row r="76" spans="2:21" s="1" customFormat="1" ht="36.950000000000003" customHeight="1">
      <c r="B76" s="37"/>
      <c r="C76" s="226" t="s">
        <v>106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39"/>
      <c r="T76" s="127"/>
      <c r="U76" s="127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27"/>
      <c r="U77" s="127"/>
    </row>
    <row r="78" spans="2:21" s="1" customFormat="1" ht="30" customHeight="1">
      <c r="B78" s="37"/>
      <c r="C78" s="32" t="s">
        <v>19</v>
      </c>
      <c r="D78" s="38"/>
      <c r="E78" s="38"/>
      <c r="F78" s="255" t="str">
        <f>F6</f>
        <v>Rekonstrukce veřejného osvětlení</v>
      </c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38"/>
      <c r="R78" s="39"/>
      <c r="T78" s="127"/>
      <c r="U78" s="127"/>
    </row>
    <row r="79" spans="2:21" s="1" customFormat="1" ht="36.950000000000003" customHeight="1">
      <c r="B79" s="37"/>
      <c r="C79" s="71" t="s">
        <v>103</v>
      </c>
      <c r="D79" s="38"/>
      <c r="E79" s="38"/>
      <c r="F79" s="228" t="str">
        <f>F7</f>
        <v>2018/009/a - Stavební a konstrukční část</v>
      </c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38"/>
      <c r="R79" s="39"/>
      <c r="T79" s="127"/>
      <c r="U79" s="127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27"/>
      <c r="U80" s="127"/>
    </row>
    <row r="81" spans="2:65" s="1" customFormat="1" ht="18" customHeight="1">
      <c r="B81" s="37"/>
      <c r="C81" s="32" t="s">
        <v>24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26</v>
      </c>
      <c r="L81" s="38"/>
      <c r="M81" s="259" t="str">
        <f>IF(O9="","",O9)</f>
        <v>31. 10. 2018</v>
      </c>
      <c r="N81" s="259"/>
      <c r="O81" s="259"/>
      <c r="P81" s="259"/>
      <c r="Q81" s="38"/>
      <c r="R81" s="39"/>
      <c r="T81" s="127"/>
      <c r="U81" s="127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27"/>
      <c r="U82" s="127"/>
    </row>
    <row r="83" spans="2:65" s="1" customFormat="1" ht="15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33</v>
      </c>
      <c r="L83" s="38"/>
      <c r="M83" s="237" t="str">
        <f>E18</f>
        <v xml:space="preserve"> </v>
      </c>
      <c r="N83" s="237"/>
      <c r="O83" s="237"/>
      <c r="P83" s="237"/>
      <c r="Q83" s="237"/>
      <c r="R83" s="39"/>
      <c r="T83" s="127"/>
      <c r="U83" s="127"/>
    </row>
    <row r="84" spans="2:65" s="1" customFormat="1" ht="14.45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35</v>
      </c>
      <c r="L84" s="38"/>
      <c r="M84" s="237" t="str">
        <f>E21</f>
        <v>www.rozpocty-staveb.cz</v>
      </c>
      <c r="N84" s="237"/>
      <c r="O84" s="237"/>
      <c r="P84" s="237"/>
      <c r="Q84" s="237"/>
      <c r="R84" s="39"/>
      <c r="T84" s="127"/>
      <c r="U84" s="127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27"/>
      <c r="U85" s="127"/>
    </row>
    <row r="86" spans="2:65" s="1" customFormat="1" ht="29.25" customHeight="1">
      <c r="B86" s="37"/>
      <c r="C86" s="282" t="s">
        <v>107</v>
      </c>
      <c r="D86" s="283"/>
      <c r="E86" s="283"/>
      <c r="F86" s="283"/>
      <c r="G86" s="283"/>
      <c r="H86" s="116"/>
      <c r="I86" s="116"/>
      <c r="J86" s="116"/>
      <c r="K86" s="116"/>
      <c r="L86" s="116"/>
      <c r="M86" s="116"/>
      <c r="N86" s="282" t="s">
        <v>108</v>
      </c>
      <c r="O86" s="283"/>
      <c r="P86" s="283"/>
      <c r="Q86" s="283"/>
      <c r="R86" s="39"/>
      <c r="T86" s="127"/>
      <c r="U86" s="127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27"/>
      <c r="U87" s="127"/>
    </row>
    <row r="88" spans="2:65" s="1" customFormat="1" ht="29.25" customHeight="1">
      <c r="B88" s="37"/>
      <c r="C88" s="128" t="s">
        <v>109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02">
        <f>N118</f>
        <v>0</v>
      </c>
      <c r="O88" s="280"/>
      <c r="P88" s="280"/>
      <c r="Q88" s="280"/>
      <c r="R88" s="39"/>
      <c r="T88" s="127"/>
      <c r="U88" s="127"/>
      <c r="AU88" s="21" t="s">
        <v>110</v>
      </c>
    </row>
    <row r="89" spans="2:65" s="6" customFormat="1" ht="24.95" customHeight="1">
      <c r="B89" s="129"/>
      <c r="C89" s="130"/>
      <c r="D89" s="131" t="s">
        <v>111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77">
        <f>N119</f>
        <v>0</v>
      </c>
      <c r="O89" s="284"/>
      <c r="P89" s="284"/>
      <c r="Q89" s="284"/>
      <c r="R89" s="132"/>
      <c r="T89" s="133"/>
      <c r="U89" s="133"/>
    </row>
    <row r="90" spans="2:65" s="7" customFormat="1" ht="19.899999999999999" customHeight="1">
      <c r="B90" s="134"/>
      <c r="C90" s="135"/>
      <c r="D90" s="104" t="s">
        <v>112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32">
        <f>N120</f>
        <v>0</v>
      </c>
      <c r="O90" s="285"/>
      <c r="P90" s="285"/>
      <c r="Q90" s="285"/>
      <c r="R90" s="136"/>
      <c r="T90" s="137"/>
      <c r="U90" s="137"/>
    </row>
    <row r="91" spans="2:65" s="7" customFormat="1" ht="19.899999999999999" customHeight="1">
      <c r="B91" s="134"/>
      <c r="C91" s="135"/>
      <c r="D91" s="104" t="s">
        <v>113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32">
        <f>N144</f>
        <v>0</v>
      </c>
      <c r="O91" s="285"/>
      <c r="P91" s="285"/>
      <c r="Q91" s="285"/>
      <c r="R91" s="136"/>
      <c r="T91" s="137"/>
      <c r="U91" s="137"/>
    </row>
    <row r="92" spans="2:65" s="1" customFormat="1" ht="21.7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  <c r="T92" s="127"/>
      <c r="U92" s="127"/>
    </row>
    <row r="93" spans="2:65" s="1" customFormat="1" ht="29.25" customHeight="1">
      <c r="B93" s="37"/>
      <c r="C93" s="128" t="s">
        <v>114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80">
        <f>ROUND(N94+N95+N96+N97+N98+N99,2)</f>
        <v>0</v>
      </c>
      <c r="O93" s="281"/>
      <c r="P93" s="281"/>
      <c r="Q93" s="281"/>
      <c r="R93" s="39"/>
      <c r="T93" s="138"/>
      <c r="U93" s="139" t="s">
        <v>41</v>
      </c>
    </row>
    <row r="94" spans="2:65" s="1" customFormat="1" ht="18" customHeight="1">
      <c r="B94" s="37"/>
      <c r="C94" s="38"/>
      <c r="D94" s="214" t="s">
        <v>115</v>
      </c>
      <c r="E94" s="215"/>
      <c r="F94" s="215"/>
      <c r="G94" s="215"/>
      <c r="H94" s="215"/>
      <c r="I94" s="38"/>
      <c r="J94" s="38"/>
      <c r="K94" s="38"/>
      <c r="L94" s="38"/>
      <c r="M94" s="38"/>
      <c r="N94" s="231">
        <f>ROUND(N88*T94,2)</f>
        <v>0</v>
      </c>
      <c r="O94" s="232"/>
      <c r="P94" s="232"/>
      <c r="Q94" s="232"/>
      <c r="R94" s="39"/>
      <c r="S94" s="140"/>
      <c r="T94" s="141"/>
      <c r="U94" s="142" t="s">
        <v>42</v>
      </c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3" t="s">
        <v>116</v>
      </c>
      <c r="AZ94" s="140"/>
      <c r="BA94" s="140"/>
      <c r="BB94" s="140"/>
      <c r="BC94" s="140"/>
      <c r="BD94" s="140"/>
      <c r="BE94" s="144">
        <f t="shared" ref="BE94:BE99" si="0">IF(U94="základní",N94,0)</f>
        <v>0</v>
      </c>
      <c r="BF94" s="144">
        <f t="shared" ref="BF94:BF99" si="1">IF(U94="snížená",N94,0)</f>
        <v>0</v>
      </c>
      <c r="BG94" s="144">
        <f t="shared" ref="BG94:BG99" si="2">IF(U94="zákl. přenesená",N94,0)</f>
        <v>0</v>
      </c>
      <c r="BH94" s="144">
        <f t="shared" ref="BH94:BH99" si="3">IF(U94="sníž. přenesená",N94,0)</f>
        <v>0</v>
      </c>
      <c r="BI94" s="144">
        <f t="shared" ref="BI94:BI99" si="4">IF(U94="nulová",N94,0)</f>
        <v>0</v>
      </c>
      <c r="BJ94" s="143" t="s">
        <v>85</v>
      </c>
      <c r="BK94" s="140"/>
      <c r="BL94" s="140"/>
      <c r="BM94" s="140"/>
    </row>
    <row r="95" spans="2:65" s="1" customFormat="1" ht="18" customHeight="1">
      <c r="B95" s="37"/>
      <c r="C95" s="38"/>
      <c r="D95" s="214" t="s">
        <v>117</v>
      </c>
      <c r="E95" s="215"/>
      <c r="F95" s="215"/>
      <c r="G95" s="215"/>
      <c r="H95" s="215"/>
      <c r="I95" s="38"/>
      <c r="J95" s="38"/>
      <c r="K95" s="38"/>
      <c r="L95" s="38"/>
      <c r="M95" s="38"/>
      <c r="N95" s="231">
        <f>ROUND(N88*T95,2)</f>
        <v>0</v>
      </c>
      <c r="O95" s="232"/>
      <c r="P95" s="232"/>
      <c r="Q95" s="232"/>
      <c r="R95" s="39"/>
      <c r="S95" s="140"/>
      <c r="T95" s="141"/>
      <c r="U95" s="142" t="s">
        <v>42</v>
      </c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3" t="s">
        <v>116</v>
      </c>
      <c r="AZ95" s="140"/>
      <c r="BA95" s="140"/>
      <c r="BB95" s="140"/>
      <c r="BC95" s="140"/>
      <c r="BD95" s="140"/>
      <c r="BE95" s="144">
        <f t="shared" si="0"/>
        <v>0</v>
      </c>
      <c r="BF95" s="144">
        <f t="shared" si="1"/>
        <v>0</v>
      </c>
      <c r="BG95" s="144">
        <f t="shared" si="2"/>
        <v>0</v>
      </c>
      <c r="BH95" s="144">
        <f t="shared" si="3"/>
        <v>0</v>
      </c>
      <c r="BI95" s="144">
        <f t="shared" si="4"/>
        <v>0</v>
      </c>
      <c r="BJ95" s="143" t="s">
        <v>85</v>
      </c>
      <c r="BK95" s="140"/>
      <c r="BL95" s="140"/>
      <c r="BM95" s="140"/>
    </row>
    <row r="96" spans="2:65" s="1" customFormat="1" ht="18" customHeight="1">
      <c r="B96" s="37"/>
      <c r="C96" s="38"/>
      <c r="D96" s="214" t="s">
        <v>118</v>
      </c>
      <c r="E96" s="215"/>
      <c r="F96" s="215"/>
      <c r="G96" s="215"/>
      <c r="H96" s="215"/>
      <c r="I96" s="38"/>
      <c r="J96" s="38"/>
      <c r="K96" s="38"/>
      <c r="L96" s="38"/>
      <c r="M96" s="38"/>
      <c r="N96" s="231">
        <f>ROUND(N88*T96,2)</f>
        <v>0</v>
      </c>
      <c r="O96" s="232"/>
      <c r="P96" s="232"/>
      <c r="Q96" s="232"/>
      <c r="R96" s="39"/>
      <c r="S96" s="140"/>
      <c r="T96" s="141"/>
      <c r="U96" s="142" t="s">
        <v>42</v>
      </c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3" t="s">
        <v>116</v>
      </c>
      <c r="AZ96" s="140"/>
      <c r="BA96" s="140"/>
      <c r="BB96" s="140"/>
      <c r="BC96" s="140"/>
      <c r="BD96" s="140"/>
      <c r="BE96" s="144">
        <f t="shared" si="0"/>
        <v>0</v>
      </c>
      <c r="BF96" s="144">
        <f t="shared" si="1"/>
        <v>0</v>
      </c>
      <c r="BG96" s="144">
        <f t="shared" si="2"/>
        <v>0</v>
      </c>
      <c r="BH96" s="144">
        <f t="shared" si="3"/>
        <v>0</v>
      </c>
      <c r="BI96" s="144">
        <f t="shared" si="4"/>
        <v>0</v>
      </c>
      <c r="BJ96" s="143" t="s">
        <v>85</v>
      </c>
      <c r="BK96" s="140"/>
      <c r="BL96" s="140"/>
      <c r="BM96" s="140"/>
    </row>
    <row r="97" spans="2:65" s="1" customFormat="1" ht="18" customHeight="1">
      <c r="B97" s="37"/>
      <c r="C97" s="38"/>
      <c r="D97" s="214" t="s">
        <v>119</v>
      </c>
      <c r="E97" s="215"/>
      <c r="F97" s="215"/>
      <c r="G97" s="215"/>
      <c r="H97" s="215"/>
      <c r="I97" s="38"/>
      <c r="J97" s="38"/>
      <c r="K97" s="38"/>
      <c r="L97" s="38"/>
      <c r="M97" s="38"/>
      <c r="N97" s="231">
        <f>ROUND(N88*T97,2)</f>
        <v>0</v>
      </c>
      <c r="O97" s="232"/>
      <c r="P97" s="232"/>
      <c r="Q97" s="232"/>
      <c r="R97" s="39"/>
      <c r="S97" s="140"/>
      <c r="T97" s="141"/>
      <c r="U97" s="142" t="s">
        <v>42</v>
      </c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3" t="s">
        <v>116</v>
      </c>
      <c r="AZ97" s="140"/>
      <c r="BA97" s="140"/>
      <c r="BB97" s="140"/>
      <c r="BC97" s="140"/>
      <c r="BD97" s="140"/>
      <c r="BE97" s="144">
        <f t="shared" si="0"/>
        <v>0</v>
      </c>
      <c r="BF97" s="144">
        <f t="shared" si="1"/>
        <v>0</v>
      </c>
      <c r="BG97" s="144">
        <f t="shared" si="2"/>
        <v>0</v>
      </c>
      <c r="BH97" s="144">
        <f t="shared" si="3"/>
        <v>0</v>
      </c>
      <c r="BI97" s="144">
        <f t="shared" si="4"/>
        <v>0</v>
      </c>
      <c r="BJ97" s="143" t="s">
        <v>85</v>
      </c>
      <c r="BK97" s="140"/>
      <c r="BL97" s="140"/>
      <c r="BM97" s="140"/>
    </row>
    <row r="98" spans="2:65" s="1" customFormat="1" ht="18" customHeight="1">
      <c r="B98" s="37"/>
      <c r="C98" s="38"/>
      <c r="D98" s="214" t="s">
        <v>120</v>
      </c>
      <c r="E98" s="215"/>
      <c r="F98" s="215"/>
      <c r="G98" s="215"/>
      <c r="H98" s="215"/>
      <c r="I98" s="38"/>
      <c r="J98" s="38"/>
      <c r="K98" s="38"/>
      <c r="L98" s="38"/>
      <c r="M98" s="38"/>
      <c r="N98" s="231">
        <f>ROUND(N88*T98,2)</f>
        <v>0</v>
      </c>
      <c r="O98" s="232"/>
      <c r="P98" s="232"/>
      <c r="Q98" s="232"/>
      <c r="R98" s="39"/>
      <c r="S98" s="140"/>
      <c r="T98" s="141"/>
      <c r="U98" s="142" t="s">
        <v>42</v>
      </c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3" t="s">
        <v>116</v>
      </c>
      <c r="AZ98" s="140"/>
      <c r="BA98" s="140"/>
      <c r="BB98" s="140"/>
      <c r="BC98" s="140"/>
      <c r="BD98" s="140"/>
      <c r="BE98" s="144">
        <f t="shared" si="0"/>
        <v>0</v>
      </c>
      <c r="BF98" s="144">
        <f t="shared" si="1"/>
        <v>0</v>
      </c>
      <c r="BG98" s="144">
        <f t="shared" si="2"/>
        <v>0</v>
      </c>
      <c r="BH98" s="144">
        <f t="shared" si="3"/>
        <v>0</v>
      </c>
      <c r="BI98" s="144">
        <f t="shared" si="4"/>
        <v>0</v>
      </c>
      <c r="BJ98" s="143" t="s">
        <v>85</v>
      </c>
      <c r="BK98" s="140"/>
      <c r="BL98" s="140"/>
      <c r="BM98" s="140"/>
    </row>
    <row r="99" spans="2:65" s="1" customFormat="1" ht="18" customHeight="1">
      <c r="B99" s="37"/>
      <c r="C99" s="38"/>
      <c r="D99" s="104" t="s">
        <v>121</v>
      </c>
      <c r="E99" s="38"/>
      <c r="F99" s="38"/>
      <c r="G99" s="38"/>
      <c r="H99" s="38"/>
      <c r="I99" s="38"/>
      <c r="J99" s="38"/>
      <c r="K99" s="38"/>
      <c r="L99" s="38"/>
      <c r="M99" s="38"/>
      <c r="N99" s="231">
        <f>ROUND(N88*T99,2)</f>
        <v>0</v>
      </c>
      <c r="O99" s="232"/>
      <c r="P99" s="232"/>
      <c r="Q99" s="232"/>
      <c r="R99" s="39"/>
      <c r="S99" s="140"/>
      <c r="T99" s="145"/>
      <c r="U99" s="146" t="s">
        <v>42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3" t="s">
        <v>122</v>
      </c>
      <c r="AZ99" s="140"/>
      <c r="BA99" s="140"/>
      <c r="BB99" s="140"/>
      <c r="BC99" s="140"/>
      <c r="BD99" s="140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85</v>
      </c>
      <c r="BK99" s="140"/>
      <c r="BL99" s="140"/>
      <c r="BM99" s="140"/>
    </row>
    <row r="100" spans="2:65" s="1" customForma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9"/>
      <c r="T100" s="127"/>
      <c r="U100" s="127"/>
    </row>
    <row r="101" spans="2:65" s="1" customFormat="1" ht="29.25" customHeight="1">
      <c r="B101" s="37"/>
      <c r="C101" s="115" t="s">
        <v>95</v>
      </c>
      <c r="D101" s="116"/>
      <c r="E101" s="116"/>
      <c r="F101" s="116"/>
      <c r="G101" s="116"/>
      <c r="H101" s="116"/>
      <c r="I101" s="116"/>
      <c r="J101" s="116"/>
      <c r="K101" s="116"/>
      <c r="L101" s="216">
        <f>ROUND(SUM(N88+N93),2)</f>
        <v>0</v>
      </c>
      <c r="M101" s="216"/>
      <c r="N101" s="216"/>
      <c r="O101" s="216"/>
      <c r="P101" s="216"/>
      <c r="Q101" s="216"/>
      <c r="R101" s="39"/>
      <c r="T101" s="127"/>
      <c r="U101" s="127"/>
    </row>
    <row r="102" spans="2:65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  <c r="T102" s="127"/>
      <c r="U102" s="127"/>
    </row>
    <row r="106" spans="2:65" s="1" customFormat="1" ht="6.95" customHeight="1"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</row>
    <row r="107" spans="2:65" s="1" customFormat="1" ht="36.950000000000003" customHeight="1">
      <c r="B107" s="37"/>
      <c r="C107" s="226" t="s">
        <v>123</v>
      </c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39"/>
    </row>
    <row r="108" spans="2:65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30" customHeight="1">
      <c r="B109" s="37"/>
      <c r="C109" s="32" t="s">
        <v>19</v>
      </c>
      <c r="D109" s="38"/>
      <c r="E109" s="38"/>
      <c r="F109" s="255" t="str">
        <f>F6</f>
        <v>Rekonstrukce veřejného osvětlení</v>
      </c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38"/>
      <c r="R109" s="39"/>
    </row>
    <row r="110" spans="2:65" s="1" customFormat="1" ht="36.950000000000003" customHeight="1">
      <c r="B110" s="37"/>
      <c r="C110" s="71" t="s">
        <v>103</v>
      </c>
      <c r="D110" s="38"/>
      <c r="E110" s="38"/>
      <c r="F110" s="228" t="str">
        <f>F7</f>
        <v>2018/009/a - Stavební a konstrukční část</v>
      </c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38"/>
      <c r="R110" s="39"/>
    </row>
    <row r="111" spans="2:65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18" customHeight="1">
      <c r="B112" s="37"/>
      <c r="C112" s="32" t="s">
        <v>24</v>
      </c>
      <c r="D112" s="38"/>
      <c r="E112" s="38"/>
      <c r="F112" s="30" t="str">
        <f>F9</f>
        <v xml:space="preserve"> </v>
      </c>
      <c r="G112" s="38"/>
      <c r="H112" s="38"/>
      <c r="I112" s="38"/>
      <c r="J112" s="38"/>
      <c r="K112" s="32" t="s">
        <v>26</v>
      </c>
      <c r="L112" s="38"/>
      <c r="M112" s="259" t="str">
        <f>IF(O9="","",O9)</f>
        <v>31. 10. 2018</v>
      </c>
      <c r="N112" s="259"/>
      <c r="O112" s="259"/>
      <c r="P112" s="259"/>
      <c r="Q112" s="38"/>
      <c r="R112" s="39"/>
    </row>
    <row r="113" spans="2:65" s="1" customFormat="1" ht="6.9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 ht="15">
      <c r="B114" s="37"/>
      <c r="C114" s="32" t="s">
        <v>28</v>
      </c>
      <c r="D114" s="38"/>
      <c r="E114" s="38"/>
      <c r="F114" s="30" t="str">
        <f>E12</f>
        <v xml:space="preserve"> </v>
      </c>
      <c r="G114" s="38"/>
      <c r="H114" s="38"/>
      <c r="I114" s="38"/>
      <c r="J114" s="38"/>
      <c r="K114" s="32" t="s">
        <v>33</v>
      </c>
      <c r="L114" s="38"/>
      <c r="M114" s="237" t="str">
        <f>E18</f>
        <v xml:space="preserve"> </v>
      </c>
      <c r="N114" s="237"/>
      <c r="O114" s="237"/>
      <c r="P114" s="237"/>
      <c r="Q114" s="237"/>
      <c r="R114" s="39"/>
    </row>
    <row r="115" spans="2:65" s="1" customFormat="1" ht="14.45" customHeight="1">
      <c r="B115" s="37"/>
      <c r="C115" s="32" t="s">
        <v>31</v>
      </c>
      <c r="D115" s="38"/>
      <c r="E115" s="38"/>
      <c r="F115" s="30" t="str">
        <f>IF(E15="","",E15)</f>
        <v>Vyplň údaj</v>
      </c>
      <c r="G115" s="38"/>
      <c r="H115" s="38"/>
      <c r="I115" s="38"/>
      <c r="J115" s="38"/>
      <c r="K115" s="32" t="s">
        <v>35</v>
      </c>
      <c r="L115" s="38"/>
      <c r="M115" s="237" t="str">
        <f>E21</f>
        <v>www.rozpocty-staveb.cz</v>
      </c>
      <c r="N115" s="237"/>
      <c r="O115" s="237"/>
      <c r="P115" s="237"/>
      <c r="Q115" s="237"/>
      <c r="R115" s="39"/>
    </row>
    <row r="116" spans="2:65" s="1" customFormat="1" ht="10.3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8" customFormat="1" ht="29.25" customHeight="1">
      <c r="B117" s="147"/>
      <c r="C117" s="148" t="s">
        <v>124</v>
      </c>
      <c r="D117" s="149" t="s">
        <v>125</v>
      </c>
      <c r="E117" s="149" t="s">
        <v>59</v>
      </c>
      <c r="F117" s="272" t="s">
        <v>126</v>
      </c>
      <c r="G117" s="272"/>
      <c r="H117" s="272"/>
      <c r="I117" s="272"/>
      <c r="J117" s="149" t="s">
        <v>127</v>
      </c>
      <c r="K117" s="149" t="s">
        <v>128</v>
      </c>
      <c r="L117" s="272" t="s">
        <v>129</v>
      </c>
      <c r="M117" s="272"/>
      <c r="N117" s="272" t="s">
        <v>108</v>
      </c>
      <c r="O117" s="272"/>
      <c r="P117" s="272"/>
      <c r="Q117" s="273"/>
      <c r="R117" s="150"/>
      <c r="T117" s="82" t="s">
        <v>130</v>
      </c>
      <c r="U117" s="83" t="s">
        <v>41</v>
      </c>
      <c r="V117" s="83" t="s">
        <v>131</v>
      </c>
      <c r="W117" s="83" t="s">
        <v>132</v>
      </c>
      <c r="X117" s="83" t="s">
        <v>133</v>
      </c>
      <c r="Y117" s="83" t="s">
        <v>134</v>
      </c>
      <c r="Z117" s="83" t="s">
        <v>135</v>
      </c>
      <c r="AA117" s="84" t="s">
        <v>136</v>
      </c>
    </row>
    <row r="118" spans="2:65" s="1" customFormat="1" ht="29.25" customHeight="1">
      <c r="B118" s="37"/>
      <c r="C118" s="86" t="s">
        <v>105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274">
        <f>BK118</f>
        <v>0</v>
      </c>
      <c r="O118" s="275"/>
      <c r="P118" s="275"/>
      <c r="Q118" s="275"/>
      <c r="R118" s="39"/>
      <c r="T118" s="85"/>
      <c r="U118" s="53"/>
      <c r="V118" s="53"/>
      <c r="W118" s="151">
        <f>W119+W180</f>
        <v>0</v>
      </c>
      <c r="X118" s="53"/>
      <c r="Y118" s="151">
        <f>Y119+Y180</f>
        <v>417.41637200000002</v>
      </c>
      <c r="Z118" s="53"/>
      <c r="AA118" s="152">
        <f>AA119+AA180</f>
        <v>0</v>
      </c>
      <c r="AT118" s="21" t="s">
        <v>76</v>
      </c>
      <c r="AU118" s="21" t="s">
        <v>110</v>
      </c>
      <c r="BK118" s="153">
        <f>BK119+BK180</f>
        <v>0</v>
      </c>
    </row>
    <row r="119" spans="2:65" s="9" customFormat="1" ht="37.35" customHeight="1">
      <c r="B119" s="154"/>
      <c r="C119" s="155"/>
      <c r="D119" s="156" t="s">
        <v>111</v>
      </c>
      <c r="E119" s="156"/>
      <c r="F119" s="156"/>
      <c r="G119" s="156"/>
      <c r="H119" s="156"/>
      <c r="I119" s="156"/>
      <c r="J119" s="156"/>
      <c r="K119" s="156"/>
      <c r="L119" s="156"/>
      <c r="M119" s="156"/>
      <c r="N119" s="276">
        <f>BK119</f>
        <v>0</v>
      </c>
      <c r="O119" s="277"/>
      <c r="P119" s="277"/>
      <c r="Q119" s="277"/>
      <c r="R119" s="157"/>
      <c r="T119" s="158"/>
      <c r="U119" s="155"/>
      <c r="V119" s="155"/>
      <c r="W119" s="159">
        <f>W120+W144</f>
        <v>0</v>
      </c>
      <c r="X119" s="155"/>
      <c r="Y119" s="159">
        <f>Y120+Y144</f>
        <v>417.41637200000002</v>
      </c>
      <c r="Z119" s="155"/>
      <c r="AA119" s="160">
        <f>AA120+AA144</f>
        <v>0</v>
      </c>
      <c r="AR119" s="161" t="s">
        <v>137</v>
      </c>
      <c r="AT119" s="162" t="s">
        <v>76</v>
      </c>
      <c r="AU119" s="162" t="s">
        <v>77</v>
      </c>
      <c r="AY119" s="161" t="s">
        <v>138</v>
      </c>
      <c r="BK119" s="163">
        <f>BK120+BK144</f>
        <v>0</v>
      </c>
    </row>
    <row r="120" spans="2:65" s="9" customFormat="1" ht="19.899999999999999" customHeight="1">
      <c r="B120" s="154"/>
      <c r="C120" s="155"/>
      <c r="D120" s="164" t="s">
        <v>112</v>
      </c>
      <c r="E120" s="164"/>
      <c r="F120" s="164"/>
      <c r="G120" s="164"/>
      <c r="H120" s="164"/>
      <c r="I120" s="164"/>
      <c r="J120" s="164"/>
      <c r="K120" s="164"/>
      <c r="L120" s="164"/>
      <c r="M120" s="164"/>
      <c r="N120" s="278">
        <f>BK120</f>
        <v>0</v>
      </c>
      <c r="O120" s="279"/>
      <c r="P120" s="279"/>
      <c r="Q120" s="279"/>
      <c r="R120" s="157"/>
      <c r="T120" s="158"/>
      <c r="U120" s="155"/>
      <c r="V120" s="155"/>
      <c r="W120" s="159">
        <f>SUM(W121:W143)</f>
        <v>0</v>
      </c>
      <c r="X120" s="155"/>
      <c r="Y120" s="159">
        <f>SUM(Y121:Y143)</f>
        <v>6.2384199999999996</v>
      </c>
      <c r="Z120" s="155"/>
      <c r="AA120" s="160">
        <f>SUM(AA121:AA143)</f>
        <v>0</v>
      </c>
      <c r="AR120" s="161" t="s">
        <v>137</v>
      </c>
      <c r="AT120" s="162" t="s">
        <v>76</v>
      </c>
      <c r="AU120" s="162" t="s">
        <v>85</v>
      </c>
      <c r="AY120" s="161" t="s">
        <v>138</v>
      </c>
      <c r="BK120" s="163">
        <f>SUM(BK121:BK143)</f>
        <v>0</v>
      </c>
    </row>
    <row r="121" spans="2:65" s="1" customFormat="1" ht="25.5" customHeight="1">
      <c r="B121" s="37"/>
      <c r="C121" s="165" t="s">
        <v>85</v>
      </c>
      <c r="D121" s="165" t="s">
        <v>139</v>
      </c>
      <c r="E121" s="166" t="s">
        <v>140</v>
      </c>
      <c r="F121" s="250" t="s">
        <v>141</v>
      </c>
      <c r="G121" s="250"/>
      <c r="H121" s="250"/>
      <c r="I121" s="250"/>
      <c r="J121" s="167" t="s">
        <v>142</v>
      </c>
      <c r="K121" s="168">
        <v>57</v>
      </c>
      <c r="L121" s="251">
        <v>0</v>
      </c>
      <c r="M121" s="252"/>
      <c r="N121" s="253">
        <f t="shared" ref="N121:N143" si="5">ROUND(L121*K121,2)</f>
        <v>0</v>
      </c>
      <c r="O121" s="253"/>
      <c r="P121" s="253"/>
      <c r="Q121" s="253"/>
      <c r="R121" s="39"/>
      <c r="T121" s="169" t="s">
        <v>22</v>
      </c>
      <c r="U121" s="46" t="s">
        <v>42</v>
      </c>
      <c r="V121" s="38"/>
      <c r="W121" s="170">
        <f t="shared" ref="W121:W143" si="6">V121*K121</f>
        <v>0</v>
      </c>
      <c r="X121" s="170">
        <v>0</v>
      </c>
      <c r="Y121" s="170">
        <f t="shared" ref="Y121:Y143" si="7">X121*K121</f>
        <v>0</v>
      </c>
      <c r="Z121" s="170">
        <v>0</v>
      </c>
      <c r="AA121" s="171">
        <f t="shared" ref="AA121:AA143" si="8">Z121*K121</f>
        <v>0</v>
      </c>
      <c r="AR121" s="21" t="s">
        <v>143</v>
      </c>
      <c r="AT121" s="21" t="s">
        <v>139</v>
      </c>
      <c r="AU121" s="21" t="s">
        <v>101</v>
      </c>
      <c r="AY121" s="21" t="s">
        <v>138</v>
      </c>
      <c r="BE121" s="108">
        <f t="shared" ref="BE121:BE143" si="9">IF(U121="základní",N121,0)</f>
        <v>0</v>
      </c>
      <c r="BF121" s="108">
        <f t="shared" ref="BF121:BF143" si="10">IF(U121="snížená",N121,0)</f>
        <v>0</v>
      </c>
      <c r="BG121" s="108">
        <f t="shared" ref="BG121:BG143" si="11">IF(U121="zákl. přenesená",N121,0)</f>
        <v>0</v>
      </c>
      <c r="BH121" s="108">
        <f t="shared" ref="BH121:BH143" si="12">IF(U121="sníž. přenesená",N121,0)</f>
        <v>0</v>
      </c>
      <c r="BI121" s="108">
        <f t="shared" ref="BI121:BI143" si="13">IF(U121="nulová",N121,0)</f>
        <v>0</v>
      </c>
      <c r="BJ121" s="21" t="s">
        <v>85</v>
      </c>
      <c r="BK121" s="108">
        <f t="shared" ref="BK121:BK143" si="14">ROUND(L121*K121,2)</f>
        <v>0</v>
      </c>
      <c r="BL121" s="21" t="s">
        <v>143</v>
      </c>
      <c r="BM121" s="21" t="s">
        <v>144</v>
      </c>
    </row>
    <row r="122" spans="2:65" s="1" customFormat="1" ht="25.5" customHeight="1">
      <c r="B122" s="37"/>
      <c r="C122" s="172" t="s">
        <v>101</v>
      </c>
      <c r="D122" s="172" t="s">
        <v>145</v>
      </c>
      <c r="E122" s="173" t="s">
        <v>146</v>
      </c>
      <c r="F122" s="271" t="s">
        <v>147</v>
      </c>
      <c r="G122" s="271"/>
      <c r="H122" s="271"/>
      <c r="I122" s="271"/>
      <c r="J122" s="174" t="s">
        <v>142</v>
      </c>
      <c r="K122" s="175">
        <v>57</v>
      </c>
      <c r="L122" s="268">
        <v>0</v>
      </c>
      <c r="M122" s="269"/>
      <c r="N122" s="270">
        <f t="shared" si="5"/>
        <v>0</v>
      </c>
      <c r="O122" s="253"/>
      <c r="P122" s="253"/>
      <c r="Q122" s="253"/>
      <c r="R122" s="39"/>
      <c r="T122" s="169" t="s">
        <v>22</v>
      </c>
      <c r="U122" s="46" t="s">
        <v>42</v>
      </c>
      <c r="V122" s="38"/>
      <c r="W122" s="170">
        <f t="shared" si="6"/>
        <v>0</v>
      </c>
      <c r="X122" s="170">
        <v>5.1999999999999998E-2</v>
      </c>
      <c r="Y122" s="170">
        <f t="shared" si="7"/>
        <v>2.964</v>
      </c>
      <c r="Z122" s="170">
        <v>0</v>
      </c>
      <c r="AA122" s="171">
        <f t="shared" si="8"/>
        <v>0</v>
      </c>
      <c r="AR122" s="21" t="s">
        <v>148</v>
      </c>
      <c r="AT122" s="21" t="s">
        <v>145</v>
      </c>
      <c r="AU122" s="21" t="s">
        <v>101</v>
      </c>
      <c r="AY122" s="21" t="s">
        <v>138</v>
      </c>
      <c r="BE122" s="108">
        <f t="shared" si="9"/>
        <v>0</v>
      </c>
      <c r="BF122" s="108">
        <f t="shared" si="10"/>
        <v>0</v>
      </c>
      <c r="BG122" s="108">
        <f t="shared" si="11"/>
        <v>0</v>
      </c>
      <c r="BH122" s="108">
        <f t="shared" si="12"/>
        <v>0</v>
      </c>
      <c r="BI122" s="108">
        <f t="shared" si="13"/>
        <v>0</v>
      </c>
      <c r="BJ122" s="21" t="s">
        <v>85</v>
      </c>
      <c r="BK122" s="108">
        <f t="shared" si="14"/>
        <v>0</v>
      </c>
      <c r="BL122" s="21" t="s">
        <v>148</v>
      </c>
      <c r="BM122" s="21" t="s">
        <v>149</v>
      </c>
    </row>
    <row r="123" spans="2:65" s="1" customFormat="1" ht="16.5" customHeight="1">
      <c r="B123" s="37"/>
      <c r="C123" s="165" t="s">
        <v>137</v>
      </c>
      <c r="D123" s="165" t="s">
        <v>139</v>
      </c>
      <c r="E123" s="166" t="s">
        <v>150</v>
      </c>
      <c r="F123" s="250" t="s">
        <v>151</v>
      </c>
      <c r="G123" s="250"/>
      <c r="H123" s="250"/>
      <c r="I123" s="250"/>
      <c r="J123" s="167" t="s">
        <v>142</v>
      </c>
      <c r="K123" s="168">
        <v>25</v>
      </c>
      <c r="L123" s="251">
        <v>0</v>
      </c>
      <c r="M123" s="252"/>
      <c r="N123" s="253">
        <f t="shared" si="5"/>
        <v>0</v>
      </c>
      <c r="O123" s="253"/>
      <c r="P123" s="253"/>
      <c r="Q123" s="253"/>
      <c r="R123" s="39"/>
      <c r="T123" s="169" t="s">
        <v>22</v>
      </c>
      <c r="U123" s="46" t="s">
        <v>42</v>
      </c>
      <c r="V123" s="38"/>
      <c r="W123" s="170">
        <f t="shared" si="6"/>
        <v>0</v>
      </c>
      <c r="X123" s="170">
        <v>0</v>
      </c>
      <c r="Y123" s="170">
        <f t="shared" si="7"/>
        <v>0</v>
      </c>
      <c r="Z123" s="170">
        <v>0</v>
      </c>
      <c r="AA123" s="171">
        <f t="shared" si="8"/>
        <v>0</v>
      </c>
      <c r="AR123" s="21" t="s">
        <v>143</v>
      </c>
      <c r="AT123" s="21" t="s">
        <v>139</v>
      </c>
      <c r="AU123" s="21" t="s">
        <v>101</v>
      </c>
      <c r="AY123" s="21" t="s">
        <v>138</v>
      </c>
      <c r="BE123" s="108">
        <f t="shared" si="9"/>
        <v>0</v>
      </c>
      <c r="BF123" s="108">
        <f t="shared" si="10"/>
        <v>0</v>
      </c>
      <c r="BG123" s="108">
        <f t="shared" si="11"/>
        <v>0</v>
      </c>
      <c r="BH123" s="108">
        <f t="shared" si="12"/>
        <v>0</v>
      </c>
      <c r="BI123" s="108">
        <f t="shared" si="13"/>
        <v>0</v>
      </c>
      <c r="BJ123" s="21" t="s">
        <v>85</v>
      </c>
      <c r="BK123" s="108">
        <f t="shared" si="14"/>
        <v>0</v>
      </c>
      <c r="BL123" s="21" t="s">
        <v>143</v>
      </c>
      <c r="BM123" s="21" t="s">
        <v>152</v>
      </c>
    </row>
    <row r="124" spans="2:65" s="1" customFormat="1" ht="51" customHeight="1">
      <c r="B124" s="37"/>
      <c r="C124" s="165" t="s">
        <v>153</v>
      </c>
      <c r="D124" s="165" t="s">
        <v>139</v>
      </c>
      <c r="E124" s="166" t="s">
        <v>154</v>
      </c>
      <c r="F124" s="250" t="s">
        <v>155</v>
      </c>
      <c r="G124" s="250"/>
      <c r="H124" s="250"/>
      <c r="I124" s="250"/>
      <c r="J124" s="167" t="s">
        <v>142</v>
      </c>
      <c r="K124" s="168">
        <v>7</v>
      </c>
      <c r="L124" s="251">
        <v>0</v>
      </c>
      <c r="M124" s="252"/>
      <c r="N124" s="253">
        <f t="shared" si="5"/>
        <v>0</v>
      </c>
      <c r="O124" s="253"/>
      <c r="P124" s="253"/>
      <c r="Q124" s="253"/>
      <c r="R124" s="39"/>
      <c r="T124" s="169" t="s">
        <v>22</v>
      </c>
      <c r="U124" s="46" t="s">
        <v>42</v>
      </c>
      <c r="V124" s="38"/>
      <c r="W124" s="170">
        <f t="shared" si="6"/>
        <v>0</v>
      </c>
      <c r="X124" s="170">
        <v>0</v>
      </c>
      <c r="Y124" s="170">
        <f t="shared" si="7"/>
        <v>0</v>
      </c>
      <c r="Z124" s="170">
        <v>0</v>
      </c>
      <c r="AA124" s="171">
        <f t="shared" si="8"/>
        <v>0</v>
      </c>
      <c r="AR124" s="21" t="s">
        <v>143</v>
      </c>
      <c r="AT124" s="21" t="s">
        <v>139</v>
      </c>
      <c r="AU124" s="21" t="s">
        <v>101</v>
      </c>
      <c r="AY124" s="21" t="s">
        <v>138</v>
      </c>
      <c r="BE124" s="108">
        <f t="shared" si="9"/>
        <v>0</v>
      </c>
      <c r="BF124" s="108">
        <f t="shared" si="10"/>
        <v>0</v>
      </c>
      <c r="BG124" s="108">
        <f t="shared" si="11"/>
        <v>0</v>
      </c>
      <c r="BH124" s="108">
        <f t="shared" si="12"/>
        <v>0</v>
      </c>
      <c r="BI124" s="108">
        <f t="shared" si="13"/>
        <v>0</v>
      </c>
      <c r="BJ124" s="21" t="s">
        <v>85</v>
      </c>
      <c r="BK124" s="108">
        <f t="shared" si="14"/>
        <v>0</v>
      </c>
      <c r="BL124" s="21" t="s">
        <v>143</v>
      </c>
      <c r="BM124" s="21" t="s">
        <v>156</v>
      </c>
    </row>
    <row r="125" spans="2:65" s="1" customFormat="1" ht="25.5" customHeight="1">
      <c r="B125" s="37"/>
      <c r="C125" s="172" t="s">
        <v>157</v>
      </c>
      <c r="D125" s="172" t="s">
        <v>145</v>
      </c>
      <c r="E125" s="173" t="s">
        <v>158</v>
      </c>
      <c r="F125" s="271" t="s">
        <v>159</v>
      </c>
      <c r="G125" s="271"/>
      <c r="H125" s="271"/>
      <c r="I125" s="271"/>
      <c r="J125" s="174" t="s">
        <v>142</v>
      </c>
      <c r="K125" s="175">
        <v>7</v>
      </c>
      <c r="L125" s="268">
        <v>0</v>
      </c>
      <c r="M125" s="269"/>
      <c r="N125" s="270">
        <f t="shared" si="5"/>
        <v>0</v>
      </c>
      <c r="O125" s="253"/>
      <c r="P125" s="253"/>
      <c r="Q125" s="253"/>
      <c r="R125" s="39"/>
      <c r="T125" s="169" t="s">
        <v>22</v>
      </c>
      <c r="U125" s="46" t="s">
        <v>42</v>
      </c>
      <c r="V125" s="38"/>
      <c r="W125" s="170">
        <f t="shared" si="6"/>
        <v>0</v>
      </c>
      <c r="X125" s="170">
        <v>2.0999999999999999E-3</v>
      </c>
      <c r="Y125" s="170">
        <f t="shared" si="7"/>
        <v>1.47E-2</v>
      </c>
      <c r="Z125" s="170">
        <v>0</v>
      </c>
      <c r="AA125" s="171">
        <f t="shared" si="8"/>
        <v>0</v>
      </c>
      <c r="AR125" s="21" t="s">
        <v>148</v>
      </c>
      <c r="AT125" s="21" t="s">
        <v>145</v>
      </c>
      <c r="AU125" s="21" t="s">
        <v>101</v>
      </c>
      <c r="AY125" s="21" t="s">
        <v>138</v>
      </c>
      <c r="BE125" s="108">
        <f t="shared" si="9"/>
        <v>0</v>
      </c>
      <c r="BF125" s="108">
        <f t="shared" si="10"/>
        <v>0</v>
      </c>
      <c r="BG125" s="108">
        <f t="shared" si="11"/>
        <v>0</v>
      </c>
      <c r="BH125" s="108">
        <f t="shared" si="12"/>
        <v>0</v>
      </c>
      <c r="BI125" s="108">
        <f t="shared" si="13"/>
        <v>0</v>
      </c>
      <c r="BJ125" s="21" t="s">
        <v>85</v>
      </c>
      <c r="BK125" s="108">
        <f t="shared" si="14"/>
        <v>0</v>
      </c>
      <c r="BL125" s="21" t="s">
        <v>148</v>
      </c>
      <c r="BM125" s="21" t="s">
        <v>160</v>
      </c>
    </row>
    <row r="126" spans="2:65" s="1" customFormat="1" ht="25.5" customHeight="1">
      <c r="B126" s="37"/>
      <c r="C126" s="165" t="s">
        <v>161</v>
      </c>
      <c r="D126" s="165" t="s">
        <v>139</v>
      </c>
      <c r="E126" s="166" t="s">
        <v>162</v>
      </c>
      <c r="F126" s="250" t="s">
        <v>163</v>
      </c>
      <c r="G126" s="250"/>
      <c r="H126" s="250"/>
      <c r="I126" s="250"/>
      <c r="J126" s="167" t="s">
        <v>142</v>
      </c>
      <c r="K126" s="168">
        <v>57</v>
      </c>
      <c r="L126" s="251">
        <v>0</v>
      </c>
      <c r="M126" s="252"/>
      <c r="N126" s="253">
        <f t="shared" si="5"/>
        <v>0</v>
      </c>
      <c r="O126" s="253"/>
      <c r="P126" s="253"/>
      <c r="Q126" s="253"/>
      <c r="R126" s="39"/>
      <c r="T126" s="169" t="s">
        <v>22</v>
      </c>
      <c r="U126" s="46" t="s">
        <v>42</v>
      </c>
      <c r="V126" s="38"/>
      <c r="W126" s="170">
        <f t="shared" si="6"/>
        <v>0</v>
      </c>
      <c r="X126" s="170">
        <v>0</v>
      </c>
      <c r="Y126" s="170">
        <f t="shared" si="7"/>
        <v>0</v>
      </c>
      <c r="Z126" s="170">
        <v>0</v>
      </c>
      <c r="AA126" s="171">
        <f t="shared" si="8"/>
        <v>0</v>
      </c>
      <c r="AR126" s="21" t="s">
        <v>143</v>
      </c>
      <c r="AT126" s="21" t="s">
        <v>139</v>
      </c>
      <c r="AU126" s="21" t="s">
        <v>101</v>
      </c>
      <c r="AY126" s="21" t="s">
        <v>138</v>
      </c>
      <c r="BE126" s="108">
        <f t="shared" si="9"/>
        <v>0</v>
      </c>
      <c r="BF126" s="108">
        <f t="shared" si="10"/>
        <v>0</v>
      </c>
      <c r="BG126" s="108">
        <f t="shared" si="11"/>
        <v>0</v>
      </c>
      <c r="BH126" s="108">
        <f t="shared" si="12"/>
        <v>0</v>
      </c>
      <c r="BI126" s="108">
        <f t="shared" si="13"/>
        <v>0</v>
      </c>
      <c r="BJ126" s="21" t="s">
        <v>85</v>
      </c>
      <c r="BK126" s="108">
        <f t="shared" si="14"/>
        <v>0</v>
      </c>
      <c r="BL126" s="21" t="s">
        <v>143</v>
      </c>
      <c r="BM126" s="21" t="s">
        <v>164</v>
      </c>
    </row>
    <row r="127" spans="2:65" s="1" customFormat="1" ht="16.5" customHeight="1">
      <c r="B127" s="37"/>
      <c r="C127" s="172" t="s">
        <v>165</v>
      </c>
      <c r="D127" s="172" t="s">
        <v>145</v>
      </c>
      <c r="E127" s="173" t="s">
        <v>166</v>
      </c>
      <c r="F127" s="271" t="s">
        <v>167</v>
      </c>
      <c r="G127" s="271"/>
      <c r="H127" s="271"/>
      <c r="I127" s="271"/>
      <c r="J127" s="174" t="s">
        <v>168</v>
      </c>
      <c r="K127" s="175">
        <v>57</v>
      </c>
      <c r="L127" s="268">
        <v>0</v>
      </c>
      <c r="M127" s="269"/>
      <c r="N127" s="270">
        <f t="shared" si="5"/>
        <v>0</v>
      </c>
      <c r="O127" s="253"/>
      <c r="P127" s="253"/>
      <c r="Q127" s="253"/>
      <c r="R127" s="39"/>
      <c r="T127" s="169" t="s">
        <v>22</v>
      </c>
      <c r="U127" s="46" t="s">
        <v>42</v>
      </c>
      <c r="V127" s="38"/>
      <c r="W127" s="170">
        <f t="shared" si="6"/>
        <v>0</v>
      </c>
      <c r="X127" s="170">
        <v>0</v>
      </c>
      <c r="Y127" s="170">
        <f t="shared" si="7"/>
        <v>0</v>
      </c>
      <c r="Z127" s="170">
        <v>0</v>
      </c>
      <c r="AA127" s="171">
        <f t="shared" si="8"/>
        <v>0</v>
      </c>
      <c r="AR127" s="21" t="s">
        <v>169</v>
      </c>
      <c r="AT127" s="21" t="s">
        <v>145</v>
      </c>
      <c r="AU127" s="21" t="s">
        <v>101</v>
      </c>
      <c r="AY127" s="21" t="s">
        <v>138</v>
      </c>
      <c r="BE127" s="108">
        <f t="shared" si="9"/>
        <v>0</v>
      </c>
      <c r="BF127" s="108">
        <f t="shared" si="10"/>
        <v>0</v>
      </c>
      <c r="BG127" s="108">
        <f t="shared" si="11"/>
        <v>0</v>
      </c>
      <c r="BH127" s="108">
        <f t="shared" si="12"/>
        <v>0</v>
      </c>
      <c r="BI127" s="108">
        <f t="shared" si="13"/>
        <v>0</v>
      </c>
      <c r="BJ127" s="21" t="s">
        <v>85</v>
      </c>
      <c r="BK127" s="108">
        <f t="shared" si="14"/>
        <v>0</v>
      </c>
      <c r="BL127" s="21" t="s">
        <v>143</v>
      </c>
      <c r="BM127" s="21" t="s">
        <v>170</v>
      </c>
    </row>
    <row r="128" spans="2:65" s="1" customFormat="1" ht="25.5" customHeight="1">
      <c r="B128" s="37"/>
      <c r="C128" s="165" t="s">
        <v>171</v>
      </c>
      <c r="D128" s="165" t="s">
        <v>139</v>
      </c>
      <c r="E128" s="166" t="s">
        <v>172</v>
      </c>
      <c r="F128" s="250" t="s">
        <v>173</v>
      </c>
      <c r="G128" s="250"/>
      <c r="H128" s="250"/>
      <c r="I128" s="250"/>
      <c r="J128" s="167" t="s">
        <v>142</v>
      </c>
      <c r="K128" s="168">
        <v>57</v>
      </c>
      <c r="L128" s="251">
        <v>0</v>
      </c>
      <c r="M128" s="252"/>
      <c r="N128" s="253">
        <f t="shared" si="5"/>
        <v>0</v>
      </c>
      <c r="O128" s="253"/>
      <c r="P128" s="253"/>
      <c r="Q128" s="253"/>
      <c r="R128" s="39"/>
      <c r="T128" s="169" t="s">
        <v>22</v>
      </c>
      <c r="U128" s="46" t="s">
        <v>42</v>
      </c>
      <c r="V128" s="38"/>
      <c r="W128" s="170">
        <f t="shared" si="6"/>
        <v>0</v>
      </c>
      <c r="X128" s="170">
        <v>0</v>
      </c>
      <c r="Y128" s="170">
        <f t="shared" si="7"/>
        <v>0</v>
      </c>
      <c r="Z128" s="170">
        <v>0</v>
      </c>
      <c r="AA128" s="171">
        <f t="shared" si="8"/>
        <v>0</v>
      </c>
      <c r="AR128" s="21" t="s">
        <v>143</v>
      </c>
      <c r="AT128" s="21" t="s">
        <v>139</v>
      </c>
      <c r="AU128" s="21" t="s">
        <v>101</v>
      </c>
      <c r="AY128" s="21" t="s">
        <v>138</v>
      </c>
      <c r="BE128" s="108">
        <f t="shared" si="9"/>
        <v>0</v>
      </c>
      <c r="BF128" s="108">
        <f t="shared" si="10"/>
        <v>0</v>
      </c>
      <c r="BG128" s="108">
        <f t="shared" si="11"/>
        <v>0</v>
      </c>
      <c r="BH128" s="108">
        <f t="shared" si="12"/>
        <v>0</v>
      </c>
      <c r="BI128" s="108">
        <f t="shared" si="13"/>
        <v>0</v>
      </c>
      <c r="BJ128" s="21" t="s">
        <v>85</v>
      </c>
      <c r="BK128" s="108">
        <f t="shared" si="14"/>
        <v>0</v>
      </c>
      <c r="BL128" s="21" t="s">
        <v>143</v>
      </c>
      <c r="BM128" s="21" t="s">
        <v>174</v>
      </c>
    </row>
    <row r="129" spans="2:65" s="1" customFormat="1" ht="16.5" customHeight="1">
      <c r="B129" s="37"/>
      <c r="C129" s="172" t="s">
        <v>175</v>
      </c>
      <c r="D129" s="172" t="s">
        <v>145</v>
      </c>
      <c r="E129" s="173" t="s">
        <v>176</v>
      </c>
      <c r="F129" s="271" t="s">
        <v>177</v>
      </c>
      <c r="G129" s="271"/>
      <c r="H129" s="271"/>
      <c r="I129" s="271"/>
      <c r="J129" s="174" t="s">
        <v>142</v>
      </c>
      <c r="K129" s="175">
        <v>57</v>
      </c>
      <c r="L129" s="268">
        <v>0</v>
      </c>
      <c r="M129" s="269"/>
      <c r="N129" s="270">
        <f t="shared" si="5"/>
        <v>0</v>
      </c>
      <c r="O129" s="253"/>
      <c r="P129" s="253"/>
      <c r="Q129" s="253"/>
      <c r="R129" s="39"/>
      <c r="T129" s="169" t="s">
        <v>22</v>
      </c>
      <c r="U129" s="46" t="s">
        <v>42</v>
      </c>
      <c r="V129" s="38"/>
      <c r="W129" s="170">
        <f t="shared" si="6"/>
        <v>0</v>
      </c>
      <c r="X129" s="170">
        <v>5.0000000000000001E-4</v>
      </c>
      <c r="Y129" s="170">
        <f t="shared" si="7"/>
        <v>2.8500000000000001E-2</v>
      </c>
      <c r="Z129" s="170">
        <v>0</v>
      </c>
      <c r="AA129" s="171">
        <f t="shared" si="8"/>
        <v>0</v>
      </c>
      <c r="AR129" s="21" t="s">
        <v>148</v>
      </c>
      <c r="AT129" s="21" t="s">
        <v>145</v>
      </c>
      <c r="AU129" s="21" t="s">
        <v>101</v>
      </c>
      <c r="AY129" s="21" t="s">
        <v>138</v>
      </c>
      <c r="BE129" s="108">
        <f t="shared" si="9"/>
        <v>0</v>
      </c>
      <c r="BF129" s="108">
        <f t="shared" si="10"/>
        <v>0</v>
      </c>
      <c r="BG129" s="108">
        <f t="shared" si="11"/>
        <v>0</v>
      </c>
      <c r="BH129" s="108">
        <f t="shared" si="12"/>
        <v>0</v>
      </c>
      <c r="BI129" s="108">
        <f t="shared" si="13"/>
        <v>0</v>
      </c>
      <c r="BJ129" s="21" t="s">
        <v>85</v>
      </c>
      <c r="BK129" s="108">
        <f t="shared" si="14"/>
        <v>0</v>
      </c>
      <c r="BL129" s="21" t="s">
        <v>148</v>
      </c>
      <c r="BM129" s="21" t="s">
        <v>178</v>
      </c>
    </row>
    <row r="130" spans="2:65" s="1" customFormat="1" ht="25.5" customHeight="1">
      <c r="B130" s="37"/>
      <c r="C130" s="165" t="s">
        <v>179</v>
      </c>
      <c r="D130" s="165" t="s">
        <v>139</v>
      </c>
      <c r="E130" s="166" t="s">
        <v>180</v>
      </c>
      <c r="F130" s="250" t="s">
        <v>181</v>
      </c>
      <c r="G130" s="250"/>
      <c r="H130" s="250"/>
      <c r="I130" s="250"/>
      <c r="J130" s="167" t="s">
        <v>142</v>
      </c>
      <c r="K130" s="168">
        <v>57</v>
      </c>
      <c r="L130" s="251">
        <v>0</v>
      </c>
      <c r="M130" s="252"/>
      <c r="N130" s="253">
        <f t="shared" si="5"/>
        <v>0</v>
      </c>
      <c r="O130" s="253"/>
      <c r="P130" s="253"/>
      <c r="Q130" s="253"/>
      <c r="R130" s="39"/>
      <c r="T130" s="169" t="s">
        <v>22</v>
      </c>
      <c r="U130" s="46" t="s">
        <v>42</v>
      </c>
      <c r="V130" s="38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21" t="s">
        <v>143</v>
      </c>
      <c r="AT130" s="21" t="s">
        <v>139</v>
      </c>
      <c r="AU130" s="21" t="s">
        <v>101</v>
      </c>
      <c r="AY130" s="21" t="s">
        <v>138</v>
      </c>
      <c r="BE130" s="108">
        <f t="shared" si="9"/>
        <v>0</v>
      </c>
      <c r="BF130" s="108">
        <f t="shared" si="10"/>
        <v>0</v>
      </c>
      <c r="BG130" s="108">
        <f t="shared" si="11"/>
        <v>0</v>
      </c>
      <c r="BH130" s="108">
        <f t="shared" si="12"/>
        <v>0</v>
      </c>
      <c r="BI130" s="108">
        <f t="shared" si="13"/>
        <v>0</v>
      </c>
      <c r="BJ130" s="21" t="s">
        <v>85</v>
      </c>
      <c r="BK130" s="108">
        <f t="shared" si="14"/>
        <v>0</v>
      </c>
      <c r="BL130" s="21" t="s">
        <v>143</v>
      </c>
      <c r="BM130" s="21" t="s">
        <v>182</v>
      </c>
    </row>
    <row r="131" spans="2:65" s="1" customFormat="1" ht="16.5" customHeight="1">
      <c r="B131" s="37"/>
      <c r="C131" s="172" t="s">
        <v>183</v>
      </c>
      <c r="D131" s="172" t="s">
        <v>145</v>
      </c>
      <c r="E131" s="173" t="s">
        <v>184</v>
      </c>
      <c r="F131" s="271" t="s">
        <v>185</v>
      </c>
      <c r="G131" s="271"/>
      <c r="H131" s="271"/>
      <c r="I131" s="271"/>
      <c r="J131" s="174" t="s">
        <v>142</v>
      </c>
      <c r="K131" s="175">
        <v>57</v>
      </c>
      <c r="L131" s="268">
        <v>0</v>
      </c>
      <c r="M131" s="269"/>
      <c r="N131" s="270">
        <f t="shared" si="5"/>
        <v>0</v>
      </c>
      <c r="O131" s="253"/>
      <c r="P131" s="253"/>
      <c r="Q131" s="253"/>
      <c r="R131" s="39"/>
      <c r="T131" s="169" t="s">
        <v>22</v>
      </c>
      <c r="U131" s="46" t="s">
        <v>42</v>
      </c>
      <c r="V131" s="38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21" t="s">
        <v>169</v>
      </c>
      <c r="AT131" s="21" t="s">
        <v>145</v>
      </c>
      <c r="AU131" s="21" t="s">
        <v>101</v>
      </c>
      <c r="AY131" s="21" t="s">
        <v>138</v>
      </c>
      <c r="BE131" s="108">
        <f t="shared" si="9"/>
        <v>0</v>
      </c>
      <c r="BF131" s="108">
        <f t="shared" si="10"/>
        <v>0</v>
      </c>
      <c r="BG131" s="108">
        <f t="shared" si="11"/>
        <v>0</v>
      </c>
      <c r="BH131" s="108">
        <f t="shared" si="12"/>
        <v>0</v>
      </c>
      <c r="BI131" s="108">
        <f t="shared" si="13"/>
        <v>0</v>
      </c>
      <c r="BJ131" s="21" t="s">
        <v>85</v>
      </c>
      <c r="BK131" s="108">
        <f t="shared" si="14"/>
        <v>0</v>
      </c>
      <c r="BL131" s="21" t="s">
        <v>143</v>
      </c>
      <c r="BM131" s="21" t="s">
        <v>186</v>
      </c>
    </row>
    <row r="132" spans="2:65" s="1" customFormat="1" ht="38.25" customHeight="1">
      <c r="B132" s="37"/>
      <c r="C132" s="165" t="s">
        <v>187</v>
      </c>
      <c r="D132" s="165" t="s">
        <v>139</v>
      </c>
      <c r="E132" s="166" t="s">
        <v>188</v>
      </c>
      <c r="F132" s="250" t="s">
        <v>189</v>
      </c>
      <c r="G132" s="250"/>
      <c r="H132" s="250"/>
      <c r="I132" s="250"/>
      <c r="J132" s="167" t="s">
        <v>190</v>
      </c>
      <c r="K132" s="168">
        <v>2385</v>
      </c>
      <c r="L132" s="251">
        <v>0</v>
      </c>
      <c r="M132" s="252"/>
      <c r="N132" s="253">
        <f t="shared" si="5"/>
        <v>0</v>
      </c>
      <c r="O132" s="253"/>
      <c r="P132" s="253"/>
      <c r="Q132" s="253"/>
      <c r="R132" s="39"/>
      <c r="T132" s="169" t="s">
        <v>22</v>
      </c>
      <c r="U132" s="46" t="s">
        <v>42</v>
      </c>
      <c r="V132" s="38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21" t="s">
        <v>143</v>
      </c>
      <c r="AT132" s="21" t="s">
        <v>139</v>
      </c>
      <c r="AU132" s="21" t="s">
        <v>101</v>
      </c>
      <c r="AY132" s="21" t="s">
        <v>138</v>
      </c>
      <c r="BE132" s="108">
        <f t="shared" si="9"/>
        <v>0</v>
      </c>
      <c r="BF132" s="108">
        <f t="shared" si="10"/>
        <v>0</v>
      </c>
      <c r="BG132" s="108">
        <f t="shared" si="11"/>
        <v>0</v>
      </c>
      <c r="BH132" s="108">
        <f t="shared" si="12"/>
        <v>0</v>
      </c>
      <c r="BI132" s="108">
        <f t="shared" si="13"/>
        <v>0</v>
      </c>
      <c r="BJ132" s="21" t="s">
        <v>85</v>
      </c>
      <c r="BK132" s="108">
        <f t="shared" si="14"/>
        <v>0</v>
      </c>
      <c r="BL132" s="21" t="s">
        <v>143</v>
      </c>
      <c r="BM132" s="21" t="s">
        <v>191</v>
      </c>
    </row>
    <row r="133" spans="2:65" s="1" customFormat="1" ht="16.5" customHeight="1">
      <c r="B133" s="37"/>
      <c r="C133" s="172" t="s">
        <v>192</v>
      </c>
      <c r="D133" s="172" t="s">
        <v>145</v>
      </c>
      <c r="E133" s="173" t="s">
        <v>193</v>
      </c>
      <c r="F133" s="271" t="s">
        <v>194</v>
      </c>
      <c r="G133" s="271"/>
      <c r="H133" s="271"/>
      <c r="I133" s="271"/>
      <c r="J133" s="174" t="s">
        <v>195</v>
      </c>
      <c r="K133" s="175">
        <v>1480</v>
      </c>
      <c r="L133" s="268">
        <v>0</v>
      </c>
      <c r="M133" s="269"/>
      <c r="N133" s="270">
        <f t="shared" si="5"/>
        <v>0</v>
      </c>
      <c r="O133" s="253"/>
      <c r="P133" s="253"/>
      <c r="Q133" s="253"/>
      <c r="R133" s="39"/>
      <c r="T133" s="169" t="s">
        <v>22</v>
      </c>
      <c r="U133" s="46" t="s">
        <v>42</v>
      </c>
      <c r="V133" s="38"/>
      <c r="W133" s="170">
        <f t="shared" si="6"/>
        <v>0</v>
      </c>
      <c r="X133" s="170">
        <v>1E-3</v>
      </c>
      <c r="Y133" s="170">
        <f t="shared" si="7"/>
        <v>1.48</v>
      </c>
      <c r="Z133" s="170">
        <v>0</v>
      </c>
      <c r="AA133" s="171">
        <f t="shared" si="8"/>
        <v>0</v>
      </c>
      <c r="AR133" s="21" t="s">
        <v>148</v>
      </c>
      <c r="AT133" s="21" t="s">
        <v>145</v>
      </c>
      <c r="AU133" s="21" t="s">
        <v>101</v>
      </c>
      <c r="AY133" s="21" t="s">
        <v>138</v>
      </c>
      <c r="BE133" s="108">
        <f t="shared" si="9"/>
        <v>0</v>
      </c>
      <c r="BF133" s="108">
        <f t="shared" si="10"/>
        <v>0</v>
      </c>
      <c r="BG133" s="108">
        <f t="shared" si="11"/>
        <v>0</v>
      </c>
      <c r="BH133" s="108">
        <f t="shared" si="12"/>
        <v>0</v>
      </c>
      <c r="BI133" s="108">
        <f t="shared" si="13"/>
        <v>0</v>
      </c>
      <c r="BJ133" s="21" t="s">
        <v>85</v>
      </c>
      <c r="BK133" s="108">
        <f t="shared" si="14"/>
        <v>0</v>
      </c>
      <c r="BL133" s="21" t="s">
        <v>148</v>
      </c>
      <c r="BM133" s="21" t="s">
        <v>196</v>
      </c>
    </row>
    <row r="134" spans="2:65" s="1" customFormat="1" ht="25.5" customHeight="1">
      <c r="B134" s="37"/>
      <c r="C134" s="165" t="s">
        <v>197</v>
      </c>
      <c r="D134" s="165" t="s">
        <v>139</v>
      </c>
      <c r="E134" s="166" t="s">
        <v>198</v>
      </c>
      <c r="F134" s="250" t="s">
        <v>199</v>
      </c>
      <c r="G134" s="250"/>
      <c r="H134" s="250"/>
      <c r="I134" s="250"/>
      <c r="J134" s="167" t="s">
        <v>190</v>
      </c>
      <c r="K134" s="168">
        <v>743</v>
      </c>
      <c r="L134" s="251">
        <v>0</v>
      </c>
      <c r="M134" s="252"/>
      <c r="N134" s="253">
        <f t="shared" si="5"/>
        <v>0</v>
      </c>
      <c r="O134" s="253"/>
      <c r="P134" s="253"/>
      <c r="Q134" s="253"/>
      <c r="R134" s="39"/>
      <c r="T134" s="169" t="s">
        <v>22</v>
      </c>
      <c r="U134" s="46" t="s">
        <v>42</v>
      </c>
      <c r="V134" s="38"/>
      <c r="W134" s="170">
        <f t="shared" si="6"/>
        <v>0</v>
      </c>
      <c r="X134" s="170">
        <v>0</v>
      </c>
      <c r="Y134" s="170">
        <f t="shared" si="7"/>
        <v>0</v>
      </c>
      <c r="Z134" s="170">
        <v>0</v>
      </c>
      <c r="AA134" s="171">
        <f t="shared" si="8"/>
        <v>0</v>
      </c>
      <c r="AR134" s="21" t="s">
        <v>143</v>
      </c>
      <c r="AT134" s="21" t="s">
        <v>139</v>
      </c>
      <c r="AU134" s="21" t="s">
        <v>101</v>
      </c>
      <c r="AY134" s="21" t="s">
        <v>138</v>
      </c>
      <c r="BE134" s="108">
        <f t="shared" si="9"/>
        <v>0</v>
      </c>
      <c r="BF134" s="108">
        <f t="shared" si="10"/>
        <v>0</v>
      </c>
      <c r="BG134" s="108">
        <f t="shared" si="11"/>
        <v>0</v>
      </c>
      <c r="BH134" s="108">
        <f t="shared" si="12"/>
        <v>0</v>
      </c>
      <c r="BI134" s="108">
        <f t="shared" si="13"/>
        <v>0</v>
      </c>
      <c r="BJ134" s="21" t="s">
        <v>85</v>
      </c>
      <c r="BK134" s="108">
        <f t="shared" si="14"/>
        <v>0</v>
      </c>
      <c r="BL134" s="21" t="s">
        <v>143</v>
      </c>
      <c r="BM134" s="21" t="s">
        <v>200</v>
      </c>
    </row>
    <row r="135" spans="2:65" s="1" customFormat="1" ht="38.25" customHeight="1">
      <c r="B135" s="37"/>
      <c r="C135" s="172" t="s">
        <v>11</v>
      </c>
      <c r="D135" s="172" t="s">
        <v>145</v>
      </c>
      <c r="E135" s="173" t="s">
        <v>201</v>
      </c>
      <c r="F135" s="271" t="s">
        <v>202</v>
      </c>
      <c r="G135" s="271"/>
      <c r="H135" s="271"/>
      <c r="I135" s="271"/>
      <c r="J135" s="174" t="s">
        <v>190</v>
      </c>
      <c r="K135" s="175">
        <v>743</v>
      </c>
      <c r="L135" s="268">
        <v>0</v>
      </c>
      <c r="M135" s="269"/>
      <c r="N135" s="270">
        <f t="shared" si="5"/>
        <v>0</v>
      </c>
      <c r="O135" s="253"/>
      <c r="P135" s="253"/>
      <c r="Q135" s="253"/>
      <c r="R135" s="39"/>
      <c r="T135" s="169" t="s">
        <v>22</v>
      </c>
      <c r="U135" s="46" t="s">
        <v>42</v>
      </c>
      <c r="V135" s="38"/>
      <c r="W135" s="170">
        <f t="shared" si="6"/>
        <v>0</v>
      </c>
      <c r="X135" s="170">
        <v>0</v>
      </c>
      <c r="Y135" s="170">
        <f t="shared" si="7"/>
        <v>0</v>
      </c>
      <c r="Z135" s="170">
        <v>0</v>
      </c>
      <c r="AA135" s="171">
        <f t="shared" si="8"/>
        <v>0</v>
      </c>
      <c r="AR135" s="21" t="s">
        <v>148</v>
      </c>
      <c r="AT135" s="21" t="s">
        <v>145</v>
      </c>
      <c r="AU135" s="21" t="s">
        <v>101</v>
      </c>
      <c r="AY135" s="21" t="s">
        <v>138</v>
      </c>
      <c r="BE135" s="108">
        <f t="shared" si="9"/>
        <v>0</v>
      </c>
      <c r="BF135" s="108">
        <f t="shared" si="10"/>
        <v>0</v>
      </c>
      <c r="BG135" s="108">
        <f t="shared" si="11"/>
        <v>0</v>
      </c>
      <c r="BH135" s="108">
        <f t="shared" si="12"/>
        <v>0</v>
      </c>
      <c r="BI135" s="108">
        <f t="shared" si="13"/>
        <v>0</v>
      </c>
      <c r="BJ135" s="21" t="s">
        <v>85</v>
      </c>
      <c r="BK135" s="108">
        <f t="shared" si="14"/>
        <v>0</v>
      </c>
      <c r="BL135" s="21" t="s">
        <v>148</v>
      </c>
      <c r="BM135" s="21" t="s">
        <v>203</v>
      </c>
    </row>
    <row r="136" spans="2:65" s="1" customFormat="1" ht="25.5" customHeight="1">
      <c r="B136" s="37"/>
      <c r="C136" s="165" t="s">
        <v>204</v>
      </c>
      <c r="D136" s="165" t="s">
        <v>139</v>
      </c>
      <c r="E136" s="166" t="s">
        <v>205</v>
      </c>
      <c r="F136" s="250" t="s">
        <v>206</v>
      </c>
      <c r="G136" s="250"/>
      <c r="H136" s="250"/>
      <c r="I136" s="250"/>
      <c r="J136" s="167" t="s">
        <v>190</v>
      </c>
      <c r="K136" s="168">
        <v>360</v>
      </c>
      <c r="L136" s="251">
        <v>0</v>
      </c>
      <c r="M136" s="252"/>
      <c r="N136" s="253">
        <f t="shared" si="5"/>
        <v>0</v>
      </c>
      <c r="O136" s="253"/>
      <c r="P136" s="253"/>
      <c r="Q136" s="253"/>
      <c r="R136" s="39"/>
      <c r="T136" s="169" t="s">
        <v>22</v>
      </c>
      <c r="U136" s="46" t="s">
        <v>42</v>
      </c>
      <c r="V136" s="38"/>
      <c r="W136" s="170">
        <f t="shared" si="6"/>
        <v>0</v>
      </c>
      <c r="X136" s="170">
        <v>0</v>
      </c>
      <c r="Y136" s="170">
        <f t="shared" si="7"/>
        <v>0</v>
      </c>
      <c r="Z136" s="170">
        <v>0</v>
      </c>
      <c r="AA136" s="171">
        <f t="shared" si="8"/>
        <v>0</v>
      </c>
      <c r="AR136" s="21" t="s">
        <v>143</v>
      </c>
      <c r="AT136" s="21" t="s">
        <v>139</v>
      </c>
      <c r="AU136" s="21" t="s">
        <v>101</v>
      </c>
      <c r="AY136" s="21" t="s">
        <v>138</v>
      </c>
      <c r="BE136" s="108">
        <f t="shared" si="9"/>
        <v>0</v>
      </c>
      <c r="BF136" s="108">
        <f t="shared" si="10"/>
        <v>0</v>
      </c>
      <c r="BG136" s="108">
        <f t="shared" si="11"/>
        <v>0</v>
      </c>
      <c r="BH136" s="108">
        <f t="shared" si="12"/>
        <v>0</v>
      </c>
      <c r="BI136" s="108">
        <f t="shared" si="13"/>
        <v>0</v>
      </c>
      <c r="BJ136" s="21" t="s">
        <v>85</v>
      </c>
      <c r="BK136" s="108">
        <f t="shared" si="14"/>
        <v>0</v>
      </c>
      <c r="BL136" s="21" t="s">
        <v>143</v>
      </c>
      <c r="BM136" s="21" t="s">
        <v>207</v>
      </c>
    </row>
    <row r="137" spans="2:65" s="1" customFormat="1" ht="25.5" customHeight="1">
      <c r="B137" s="37"/>
      <c r="C137" s="172" t="s">
        <v>208</v>
      </c>
      <c r="D137" s="172" t="s">
        <v>145</v>
      </c>
      <c r="E137" s="173" t="s">
        <v>209</v>
      </c>
      <c r="F137" s="271" t="s">
        <v>210</v>
      </c>
      <c r="G137" s="271"/>
      <c r="H137" s="271"/>
      <c r="I137" s="271"/>
      <c r="J137" s="174" t="s">
        <v>190</v>
      </c>
      <c r="K137" s="175">
        <v>360</v>
      </c>
      <c r="L137" s="268">
        <v>0</v>
      </c>
      <c r="M137" s="269"/>
      <c r="N137" s="270">
        <f t="shared" si="5"/>
        <v>0</v>
      </c>
      <c r="O137" s="253"/>
      <c r="P137" s="253"/>
      <c r="Q137" s="253"/>
      <c r="R137" s="39"/>
      <c r="T137" s="169" t="s">
        <v>22</v>
      </c>
      <c r="U137" s="46" t="s">
        <v>42</v>
      </c>
      <c r="V137" s="38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21" t="s">
        <v>169</v>
      </c>
      <c r="AT137" s="21" t="s">
        <v>145</v>
      </c>
      <c r="AU137" s="21" t="s">
        <v>101</v>
      </c>
      <c r="AY137" s="21" t="s">
        <v>138</v>
      </c>
      <c r="BE137" s="108">
        <f t="shared" si="9"/>
        <v>0</v>
      </c>
      <c r="BF137" s="108">
        <f t="shared" si="10"/>
        <v>0</v>
      </c>
      <c r="BG137" s="108">
        <f t="shared" si="11"/>
        <v>0</v>
      </c>
      <c r="BH137" s="108">
        <f t="shared" si="12"/>
        <v>0</v>
      </c>
      <c r="BI137" s="108">
        <f t="shared" si="13"/>
        <v>0</v>
      </c>
      <c r="BJ137" s="21" t="s">
        <v>85</v>
      </c>
      <c r="BK137" s="108">
        <f t="shared" si="14"/>
        <v>0</v>
      </c>
      <c r="BL137" s="21" t="s">
        <v>143</v>
      </c>
      <c r="BM137" s="21" t="s">
        <v>211</v>
      </c>
    </row>
    <row r="138" spans="2:65" s="1" customFormat="1" ht="25.5" customHeight="1">
      <c r="B138" s="37"/>
      <c r="C138" s="165" t="s">
        <v>212</v>
      </c>
      <c r="D138" s="165" t="s">
        <v>139</v>
      </c>
      <c r="E138" s="166" t="s">
        <v>213</v>
      </c>
      <c r="F138" s="250" t="s">
        <v>214</v>
      </c>
      <c r="G138" s="250"/>
      <c r="H138" s="250"/>
      <c r="I138" s="250"/>
      <c r="J138" s="167" t="s">
        <v>215</v>
      </c>
      <c r="K138" s="168">
        <v>7</v>
      </c>
      <c r="L138" s="251">
        <v>0</v>
      </c>
      <c r="M138" s="252"/>
      <c r="N138" s="253">
        <f t="shared" si="5"/>
        <v>0</v>
      </c>
      <c r="O138" s="253"/>
      <c r="P138" s="253"/>
      <c r="Q138" s="253"/>
      <c r="R138" s="39"/>
      <c r="T138" s="169" t="s">
        <v>22</v>
      </c>
      <c r="U138" s="46" t="s">
        <v>42</v>
      </c>
      <c r="V138" s="38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21" t="s">
        <v>143</v>
      </c>
      <c r="AT138" s="21" t="s">
        <v>139</v>
      </c>
      <c r="AU138" s="21" t="s">
        <v>101</v>
      </c>
      <c r="AY138" s="21" t="s">
        <v>138</v>
      </c>
      <c r="BE138" s="108">
        <f t="shared" si="9"/>
        <v>0</v>
      </c>
      <c r="BF138" s="108">
        <f t="shared" si="10"/>
        <v>0</v>
      </c>
      <c r="BG138" s="108">
        <f t="shared" si="11"/>
        <v>0</v>
      </c>
      <c r="BH138" s="108">
        <f t="shared" si="12"/>
        <v>0</v>
      </c>
      <c r="BI138" s="108">
        <f t="shared" si="13"/>
        <v>0</v>
      </c>
      <c r="BJ138" s="21" t="s">
        <v>85</v>
      </c>
      <c r="BK138" s="108">
        <f t="shared" si="14"/>
        <v>0</v>
      </c>
      <c r="BL138" s="21" t="s">
        <v>143</v>
      </c>
      <c r="BM138" s="21" t="s">
        <v>216</v>
      </c>
    </row>
    <row r="139" spans="2:65" s="1" customFormat="1" ht="16.5" customHeight="1">
      <c r="B139" s="37"/>
      <c r="C139" s="165" t="s">
        <v>217</v>
      </c>
      <c r="D139" s="165" t="s">
        <v>139</v>
      </c>
      <c r="E139" s="166" t="s">
        <v>218</v>
      </c>
      <c r="F139" s="250" t="s">
        <v>219</v>
      </c>
      <c r="G139" s="250"/>
      <c r="H139" s="250"/>
      <c r="I139" s="250"/>
      <c r="J139" s="167" t="s">
        <v>220</v>
      </c>
      <c r="K139" s="168">
        <v>1</v>
      </c>
      <c r="L139" s="251">
        <v>0</v>
      </c>
      <c r="M139" s="252"/>
      <c r="N139" s="253">
        <f t="shared" si="5"/>
        <v>0</v>
      </c>
      <c r="O139" s="253"/>
      <c r="P139" s="253"/>
      <c r="Q139" s="253"/>
      <c r="R139" s="39"/>
      <c r="T139" s="169" t="s">
        <v>22</v>
      </c>
      <c r="U139" s="46" t="s">
        <v>42</v>
      </c>
      <c r="V139" s="38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21" t="s">
        <v>143</v>
      </c>
      <c r="AT139" s="21" t="s">
        <v>139</v>
      </c>
      <c r="AU139" s="21" t="s">
        <v>101</v>
      </c>
      <c r="AY139" s="21" t="s">
        <v>138</v>
      </c>
      <c r="BE139" s="108">
        <f t="shared" si="9"/>
        <v>0</v>
      </c>
      <c r="BF139" s="108">
        <f t="shared" si="10"/>
        <v>0</v>
      </c>
      <c r="BG139" s="108">
        <f t="shared" si="11"/>
        <v>0</v>
      </c>
      <c r="BH139" s="108">
        <f t="shared" si="12"/>
        <v>0</v>
      </c>
      <c r="BI139" s="108">
        <f t="shared" si="13"/>
        <v>0</v>
      </c>
      <c r="BJ139" s="21" t="s">
        <v>85</v>
      </c>
      <c r="BK139" s="108">
        <f t="shared" si="14"/>
        <v>0</v>
      </c>
      <c r="BL139" s="21" t="s">
        <v>143</v>
      </c>
      <c r="BM139" s="21" t="s">
        <v>221</v>
      </c>
    </row>
    <row r="140" spans="2:65" s="1" customFormat="1" ht="38.25" customHeight="1">
      <c r="B140" s="37"/>
      <c r="C140" s="165" t="s">
        <v>222</v>
      </c>
      <c r="D140" s="165" t="s">
        <v>139</v>
      </c>
      <c r="E140" s="166" t="s">
        <v>223</v>
      </c>
      <c r="F140" s="250" t="s">
        <v>224</v>
      </c>
      <c r="G140" s="250"/>
      <c r="H140" s="250"/>
      <c r="I140" s="250"/>
      <c r="J140" s="167" t="s">
        <v>190</v>
      </c>
      <c r="K140" s="168">
        <v>285</v>
      </c>
      <c r="L140" s="251">
        <v>0</v>
      </c>
      <c r="M140" s="252"/>
      <c r="N140" s="253">
        <f t="shared" si="5"/>
        <v>0</v>
      </c>
      <c r="O140" s="253"/>
      <c r="P140" s="253"/>
      <c r="Q140" s="253"/>
      <c r="R140" s="39"/>
      <c r="T140" s="169" t="s">
        <v>22</v>
      </c>
      <c r="U140" s="46" t="s">
        <v>42</v>
      </c>
      <c r="V140" s="38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21" t="s">
        <v>143</v>
      </c>
      <c r="AT140" s="21" t="s">
        <v>139</v>
      </c>
      <c r="AU140" s="21" t="s">
        <v>101</v>
      </c>
      <c r="AY140" s="21" t="s">
        <v>138</v>
      </c>
      <c r="BE140" s="108">
        <f t="shared" si="9"/>
        <v>0</v>
      </c>
      <c r="BF140" s="108">
        <f t="shared" si="10"/>
        <v>0</v>
      </c>
      <c r="BG140" s="108">
        <f t="shared" si="11"/>
        <v>0</v>
      </c>
      <c r="BH140" s="108">
        <f t="shared" si="12"/>
        <v>0</v>
      </c>
      <c r="BI140" s="108">
        <f t="shared" si="13"/>
        <v>0</v>
      </c>
      <c r="BJ140" s="21" t="s">
        <v>85</v>
      </c>
      <c r="BK140" s="108">
        <f t="shared" si="14"/>
        <v>0</v>
      </c>
      <c r="BL140" s="21" t="s">
        <v>143</v>
      </c>
      <c r="BM140" s="21" t="s">
        <v>225</v>
      </c>
    </row>
    <row r="141" spans="2:65" s="1" customFormat="1" ht="16.5" customHeight="1">
      <c r="B141" s="37"/>
      <c r="C141" s="172" t="s">
        <v>10</v>
      </c>
      <c r="D141" s="172" t="s">
        <v>145</v>
      </c>
      <c r="E141" s="173" t="s">
        <v>226</v>
      </c>
      <c r="F141" s="271" t="s">
        <v>227</v>
      </c>
      <c r="G141" s="271"/>
      <c r="H141" s="271"/>
      <c r="I141" s="271"/>
      <c r="J141" s="174" t="s">
        <v>190</v>
      </c>
      <c r="K141" s="175">
        <v>327.75</v>
      </c>
      <c r="L141" s="268">
        <v>0</v>
      </c>
      <c r="M141" s="269"/>
      <c r="N141" s="270">
        <f t="shared" si="5"/>
        <v>0</v>
      </c>
      <c r="O141" s="253"/>
      <c r="P141" s="253"/>
      <c r="Q141" s="253"/>
      <c r="R141" s="39"/>
      <c r="T141" s="169" t="s">
        <v>22</v>
      </c>
      <c r="U141" s="46" t="s">
        <v>42</v>
      </c>
      <c r="V141" s="38"/>
      <c r="W141" s="170">
        <f t="shared" si="6"/>
        <v>0</v>
      </c>
      <c r="X141" s="170">
        <v>1.2E-4</v>
      </c>
      <c r="Y141" s="170">
        <f t="shared" si="7"/>
        <v>3.9330000000000004E-2</v>
      </c>
      <c r="Z141" s="170">
        <v>0</v>
      </c>
      <c r="AA141" s="171">
        <f t="shared" si="8"/>
        <v>0</v>
      </c>
      <c r="AR141" s="21" t="s">
        <v>148</v>
      </c>
      <c r="AT141" s="21" t="s">
        <v>145</v>
      </c>
      <c r="AU141" s="21" t="s">
        <v>101</v>
      </c>
      <c r="AY141" s="21" t="s">
        <v>138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21" t="s">
        <v>85</v>
      </c>
      <c r="BK141" s="108">
        <f t="shared" si="14"/>
        <v>0</v>
      </c>
      <c r="BL141" s="21" t="s">
        <v>148</v>
      </c>
      <c r="BM141" s="21" t="s">
        <v>228</v>
      </c>
    </row>
    <row r="142" spans="2:65" s="1" customFormat="1" ht="38.25" customHeight="1">
      <c r="B142" s="37"/>
      <c r="C142" s="165" t="s">
        <v>229</v>
      </c>
      <c r="D142" s="165" t="s">
        <v>139</v>
      </c>
      <c r="E142" s="166" t="s">
        <v>230</v>
      </c>
      <c r="F142" s="250" t="s">
        <v>231</v>
      </c>
      <c r="G142" s="250"/>
      <c r="H142" s="250"/>
      <c r="I142" s="250"/>
      <c r="J142" s="167" t="s">
        <v>190</v>
      </c>
      <c r="K142" s="168">
        <v>1654</v>
      </c>
      <c r="L142" s="251">
        <v>0</v>
      </c>
      <c r="M142" s="252"/>
      <c r="N142" s="253">
        <f t="shared" si="5"/>
        <v>0</v>
      </c>
      <c r="O142" s="253"/>
      <c r="P142" s="253"/>
      <c r="Q142" s="253"/>
      <c r="R142" s="39"/>
      <c r="T142" s="169" t="s">
        <v>22</v>
      </c>
      <c r="U142" s="46" t="s">
        <v>42</v>
      </c>
      <c r="V142" s="38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21" t="s">
        <v>143</v>
      </c>
      <c r="AT142" s="21" t="s">
        <v>139</v>
      </c>
      <c r="AU142" s="21" t="s">
        <v>101</v>
      </c>
      <c r="AY142" s="21" t="s">
        <v>138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21" t="s">
        <v>85</v>
      </c>
      <c r="BK142" s="108">
        <f t="shared" si="14"/>
        <v>0</v>
      </c>
      <c r="BL142" s="21" t="s">
        <v>143</v>
      </c>
      <c r="BM142" s="21" t="s">
        <v>232</v>
      </c>
    </row>
    <row r="143" spans="2:65" s="1" customFormat="1" ht="16.5" customHeight="1">
      <c r="B143" s="37"/>
      <c r="C143" s="172" t="s">
        <v>233</v>
      </c>
      <c r="D143" s="172" t="s">
        <v>145</v>
      </c>
      <c r="E143" s="173" t="s">
        <v>234</v>
      </c>
      <c r="F143" s="271" t="s">
        <v>235</v>
      </c>
      <c r="G143" s="271"/>
      <c r="H143" s="271"/>
      <c r="I143" s="271"/>
      <c r="J143" s="174" t="s">
        <v>190</v>
      </c>
      <c r="K143" s="175">
        <v>1902.1</v>
      </c>
      <c r="L143" s="268">
        <v>0</v>
      </c>
      <c r="M143" s="269"/>
      <c r="N143" s="270">
        <f t="shared" si="5"/>
        <v>0</v>
      </c>
      <c r="O143" s="253"/>
      <c r="P143" s="253"/>
      <c r="Q143" s="253"/>
      <c r="R143" s="39"/>
      <c r="T143" s="169" t="s">
        <v>22</v>
      </c>
      <c r="U143" s="46" t="s">
        <v>42</v>
      </c>
      <c r="V143" s="38"/>
      <c r="W143" s="170">
        <f t="shared" si="6"/>
        <v>0</v>
      </c>
      <c r="X143" s="170">
        <v>8.9999999999999998E-4</v>
      </c>
      <c r="Y143" s="170">
        <f t="shared" si="7"/>
        <v>1.7118899999999999</v>
      </c>
      <c r="Z143" s="170">
        <v>0</v>
      </c>
      <c r="AA143" s="171">
        <f t="shared" si="8"/>
        <v>0</v>
      </c>
      <c r="AR143" s="21" t="s">
        <v>148</v>
      </c>
      <c r="AT143" s="21" t="s">
        <v>145</v>
      </c>
      <c r="AU143" s="21" t="s">
        <v>101</v>
      </c>
      <c r="AY143" s="21" t="s">
        <v>138</v>
      </c>
      <c r="BE143" s="108">
        <f t="shared" si="9"/>
        <v>0</v>
      </c>
      <c r="BF143" s="108">
        <f t="shared" si="10"/>
        <v>0</v>
      </c>
      <c r="BG143" s="108">
        <f t="shared" si="11"/>
        <v>0</v>
      </c>
      <c r="BH143" s="108">
        <f t="shared" si="12"/>
        <v>0</v>
      </c>
      <c r="BI143" s="108">
        <f t="shared" si="13"/>
        <v>0</v>
      </c>
      <c r="BJ143" s="21" t="s">
        <v>85</v>
      </c>
      <c r="BK143" s="108">
        <f t="shared" si="14"/>
        <v>0</v>
      </c>
      <c r="BL143" s="21" t="s">
        <v>148</v>
      </c>
      <c r="BM143" s="21" t="s">
        <v>236</v>
      </c>
    </row>
    <row r="144" spans="2:65" s="9" customFormat="1" ht="29.85" customHeight="1">
      <c r="B144" s="154"/>
      <c r="C144" s="155"/>
      <c r="D144" s="164" t="s">
        <v>113</v>
      </c>
      <c r="E144" s="164"/>
      <c r="F144" s="164"/>
      <c r="G144" s="164"/>
      <c r="H144" s="164"/>
      <c r="I144" s="164"/>
      <c r="J144" s="164"/>
      <c r="K144" s="164"/>
      <c r="L144" s="164"/>
      <c r="M144" s="164"/>
      <c r="N144" s="264">
        <f>BK144</f>
        <v>0</v>
      </c>
      <c r="O144" s="265"/>
      <c r="P144" s="265"/>
      <c r="Q144" s="265"/>
      <c r="R144" s="157"/>
      <c r="T144" s="158"/>
      <c r="U144" s="155"/>
      <c r="V144" s="155"/>
      <c r="W144" s="159">
        <f>SUM(W145:W179)</f>
        <v>0</v>
      </c>
      <c r="X144" s="155"/>
      <c r="Y144" s="159">
        <f>SUM(Y145:Y179)</f>
        <v>411.177952</v>
      </c>
      <c r="Z144" s="155"/>
      <c r="AA144" s="160">
        <f>SUM(AA145:AA179)</f>
        <v>0</v>
      </c>
      <c r="AR144" s="161" t="s">
        <v>137</v>
      </c>
      <c r="AT144" s="162" t="s">
        <v>76</v>
      </c>
      <c r="AU144" s="162" t="s">
        <v>85</v>
      </c>
      <c r="AY144" s="161" t="s">
        <v>138</v>
      </c>
      <c r="BK144" s="163">
        <f>SUM(BK145:BK179)</f>
        <v>0</v>
      </c>
    </row>
    <row r="145" spans="2:65" s="1" customFormat="1" ht="25.5" customHeight="1">
      <c r="B145" s="37"/>
      <c r="C145" s="165" t="s">
        <v>237</v>
      </c>
      <c r="D145" s="165" t="s">
        <v>139</v>
      </c>
      <c r="E145" s="166" t="s">
        <v>238</v>
      </c>
      <c r="F145" s="250" t="s">
        <v>239</v>
      </c>
      <c r="G145" s="250"/>
      <c r="H145" s="250"/>
      <c r="I145" s="250"/>
      <c r="J145" s="167" t="s">
        <v>240</v>
      </c>
      <c r="K145" s="168">
        <v>1.6539999999999999</v>
      </c>
      <c r="L145" s="251">
        <v>0</v>
      </c>
      <c r="M145" s="252"/>
      <c r="N145" s="253">
        <f>ROUND(L145*K145,2)</f>
        <v>0</v>
      </c>
      <c r="O145" s="253"/>
      <c r="P145" s="253"/>
      <c r="Q145" s="253"/>
      <c r="R145" s="39"/>
      <c r="T145" s="169" t="s">
        <v>22</v>
      </c>
      <c r="U145" s="46" t="s">
        <v>42</v>
      </c>
      <c r="V145" s="38"/>
      <c r="W145" s="170">
        <f>V145*K145</f>
        <v>0</v>
      </c>
      <c r="X145" s="170">
        <v>8.8000000000000005E-3</v>
      </c>
      <c r="Y145" s="170">
        <f>X145*K145</f>
        <v>1.4555200000000001E-2</v>
      </c>
      <c r="Z145" s="170">
        <v>0</v>
      </c>
      <c r="AA145" s="171">
        <f>Z145*K145</f>
        <v>0</v>
      </c>
      <c r="AR145" s="21" t="s">
        <v>143</v>
      </c>
      <c r="AT145" s="21" t="s">
        <v>139</v>
      </c>
      <c r="AU145" s="21" t="s">
        <v>101</v>
      </c>
      <c r="AY145" s="21" t="s">
        <v>138</v>
      </c>
      <c r="BE145" s="108">
        <f>IF(U145="základní",N145,0)</f>
        <v>0</v>
      </c>
      <c r="BF145" s="108">
        <f>IF(U145="snížená",N145,0)</f>
        <v>0</v>
      </c>
      <c r="BG145" s="108">
        <f>IF(U145="zákl. přenesená",N145,0)</f>
        <v>0</v>
      </c>
      <c r="BH145" s="108">
        <f>IF(U145="sníž. přenesená",N145,0)</f>
        <v>0</v>
      </c>
      <c r="BI145" s="108">
        <f>IF(U145="nulová",N145,0)</f>
        <v>0</v>
      </c>
      <c r="BJ145" s="21" t="s">
        <v>85</v>
      </c>
      <c r="BK145" s="108">
        <f>ROUND(L145*K145,2)</f>
        <v>0</v>
      </c>
      <c r="BL145" s="21" t="s">
        <v>143</v>
      </c>
      <c r="BM145" s="21" t="s">
        <v>241</v>
      </c>
    </row>
    <row r="146" spans="2:65" s="1" customFormat="1" ht="25.5" customHeight="1">
      <c r="B146" s="37"/>
      <c r="C146" s="165" t="s">
        <v>242</v>
      </c>
      <c r="D146" s="165" t="s">
        <v>139</v>
      </c>
      <c r="E146" s="166" t="s">
        <v>243</v>
      </c>
      <c r="F146" s="250" t="s">
        <v>244</v>
      </c>
      <c r="G146" s="250"/>
      <c r="H146" s="250"/>
      <c r="I146" s="250"/>
      <c r="J146" s="167" t="s">
        <v>190</v>
      </c>
      <c r="K146" s="168">
        <v>80</v>
      </c>
      <c r="L146" s="251">
        <v>0</v>
      </c>
      <c r="M146" s="252"/>
      <c r="N146" s="253">
        <f>ROUND(L146*K146,2)</f>
        <v>0</v>
      </c>
      <c r="O146" s="253"/>
      <c r="P146" s="253"/>
      <c r="Q146" s="253"/>
      <c r="R146" s="39"/>
      <c r="T146" s="169" t="s">
        <v>22</v>
      </c>
      <c r="U146" s="46" t="s">
        <v>42</v>
      </c>
      <c r="V146" s="38"/>
      <c r="W146" s="170">
        <f>V146*K146</f>
        <v>0</v>
      </c>
      <c r="X146" s="170">
        <v>0</v>
      </c>
      <c r="Y146" s="170">
        <f>X146*K146</f>
        <v>0</v>
      </c>
      <c r="Z146" s="170">
        <v>0</v>
      </c>
      <c r="AA146" s="171">
        <f>Z146*K146</f>
        <v>0</v>
      </c>
      <c r="AR146" s="21" t="s">
        <v>143</v>
      </c>
      <c r="AT146" s="21" t="s">
        <v>139</v>
      </c>
      <c r="AU146" s="21" t="s">
        <v>101</v>
      </c>
      <c r="AY146" s="21" t="s">
        <v>138</v>
      </c>
      <c r="BE146" s="108">
        <f>IF(U146="základní",N146,0)</f>
        <v>0</v>
      </c>
      <c r="BF146" s="108">
        <f>IF(U146="snížená",N146,0)</f>
        <v>0</v>
      </c>
      <c r="BG146" s="108">
        <f>IF(U146="zákl. přenesená",N146,0)</f>
        <v>0</v>
      </c>
      <c r="BH146" s="108">
        <f>IF(U146="sníž. přenesená",N146,0)</f>
        <v>0</v>
      </c>
      <c r="BI146" s="108">
        <f>IF(U146="nulová",N146,0)</f>
        <v>0</v>
      </c>
      <c r="BJ146" s="21" t="s">
        <v>85</v>
      </c>
      <c r="BK146" s="108">
        <f>ROUND(L146*K146,2)</f>
        <v>0</v>
      </c>
      <c r="BL146" s="21" t="s">
        <v>143</v>
      </c>
      <c r="BM146" s="21" t="s">
        <v>245</v>
      </c>
    </row>
    <row r="147" spans="2:65" s="10" customFormat="1" ht="16.5" customHeight="1">
      <c r="B147" s="176"/>
      <c r="C147" s="177"/>
      <c r="D147" s="177"/>
      <c r="E147" s="178" t="s">
        <v>22</v>
      </c>
      <c r="F147" s="262" t="s">
        <v>246</v>
      </c>
      <c r="G147" s="263"/>
      <c r="H147" s="263"/>
      <c r="I147" s="263"/>
      <c r="J147" s="177"/>
      <c r="K147" s="178" t="s">
        <v>22</v>
      </c>
      <c r="L147" s="177"/>
      <c r="M147" s="177"/>
      <c r="N147" s="177"/>
      <c r="O147" s="177"/>
      <c r="P147" s="177"/>
      <c r="Q147" s="177"/>
      <c r="R147" s="179"/>
      <c r="T147" s="180"/>
      <c r="U147" s="177"/>
      <c r="V147" s="177"/>
      <c r="W147" s="177"/>
      <c r="X147" s="177"/>
      <c r="Y147" s="177"/>
      <c r="Z147" s="177"/>
      <c r="AA147" s="181"/>
      <c r="AT147" s="182" t="s">
        <v>247</v>
      </c>
      <c r="AU147" s="182" t="s">
        <v>101</v>
      </c>
      <c r="AV147" s="10" t="s">
        <v>85</v>
      </c>
      <c r="AW147" s="10" t="s">
        <v>34</v>
      </c>
      <c r="AX147" s="10" t="s">
        <v>77</v>
      </c>
      <c r="AY147" s="182" t="s">
        <v>138</v>
      </c>
    </row>
    <row r="148" spans="2:65" s="11" customFormat="1" ht="16.5" customHeight="1">
      <c r="B148" s="183"/>
      <c r="C148" s="184"/>
      <c r="D148" s="184"/>
      <c r="E148" s="185" t="s">
        <v>22</v>
      </c>
      <c r="F148" s="266" t="s">
        <v>248</v>
      </c>
      <c r="G148" s="267"/>
      <c r="H148" s="267"/>
      <c r="I148" s="267"/>
      <c r="J148" s="184"/>
      <c r="K148" s="186">
        <v>80</v>
      </c>
      <c r="L148" s="184"/>
      <c r="M148" s="184"/>
      <c r="N148" s="184"/>
      <c r="O148" s="184"/>
      <c r="P148" s="184"/>
      <c r="Q148" s="184"/>
      <c r="R148" s="187"/>
      <c r="T148" s="188"/>
      <c r="U148" s="184"/>
      <c r="V148" s="184"/>
      <c r="W148" s="184"/>
      <c r="X148" s="184"/>
      <c r="Y148" s="184"/>
      <c r="Z148" s="184"/>
      <c r="AA148" s="189"/>
      <c r="AT148" s="190" t="s">
        <v>247</v>
      </c>
      <c r="AU148" s="190" t="s">
        <v>101</v>
      </c>
      <c r="AV148" s="11" t="s">
        <v>101</v>
      </c>
      <c r="AW148" s="11" t="s">
        <v>34</v>
      </c>
      <c r="AX148" s="11" t="s">
        <v>77</v>
      </c>
      <c r="AY148" s="190" t="s">
        <v>138</v>
      </c>
    </row>
    <row r="149" spans="2:65" s="12" customFormat="1" ht="16.5" customHeight="1">
      <c r="B149" s="191"/>
      <c r="C149" s="192"/>
      <c r="D149" s="192"/>
      <c r="E149" s="193" t="s">
        <v>22</v>
      </c>
      <c r="F149" s="248" t="s">
        <v>249</v>
      </c>
      <c r="G149" s="249"/>
      <c r="H149" s="249"/>
      <c r="I149" s="249"/>
      <c r="J149" s="192"/>
      <c r="K149" s="194">
        <v>80</v>
      </c>
      <c r="L149" s="192"/>
      <c r="M149" s="192"/>
      <c r="N149" s="192"/>
      <c r="O149" s="192"/>
      <c r="P149" s="192"/>
      <c r="Q149" s="192"/>
      <c r="R149" s="195"/>
      <c r="T149" s="196"/>
      <c r="U149" s="192"/>
      <c r="V149" s="192"/>
      <c r="W149" s="192"/>
      <c r="X149" s="192"/>
      <c r="Y149" s="192"/>
      <c r="Z149" s="192"/>
      <c r="AA149" s="197"/>
      <c r="AT149" s="198" t="s">
        <v>247</v>
      </c>
      <c r="AU149" s="198" t="s">
        <v>101</v>
      </c>
      <c r="AV149" s="12" t="s">
        <v>153</v>
      </c>
      <c r="AW149" s="12" t="s">
        <v>34</v>
      </c>
      <c r="AX149" s="12" t="s">
        <v>85</v>
      </c>
      <c r="AY149" s="198" t="s">
        <v>138</v>
      </c>
    </row>
    <row r="150" spans="2:65" s="1" customFormat="1" ht="25.5" customHeight="1">
      <c r="B150" s="37"/>
      <c r="C150" s="165" t="s">
        <v>250</v>
      </c>
      <c r="D150" s="165" t="s">
        <v>139</v>
      </c>
      <c r="E150" s="166" t="s">
        <v>251</v>
      </c>
      <c r="F150" s="250" t="s">
        <v>252</v>
      </c>
      <c r="G150" s="250"/>
      <c r="H150" s="250"/>
      <c r="I150" s="250"/>
      <c r="J150" s="167" t="s">
        <v>142</v>
      </c>
      <c r="K150" s="168">
        <v>57</v>
      </c>
      <c r="L150" s="251">
        <v>0</v>
      </c>
      <c r="M150" s="252"/>
      <c r="N150" s="253">
        <f>ROUND(L150*K150,2)</f>
        <v>0</v>
      </c>
      <c r="O150" s="253"/>
      <c r="P150" s="253"/>
      <c r="Q150" s="253"/>
      <c r="R150" s="39"/>
      <c r="T150" s="169" t="s">
        <v>22</v>
      </c>
      <c r="U150" s="46" t="s">
        <v>42</v>
      </c>
      <c r="V150" s="38"/>
      <c r="W150" s="170">
        <f>V150*K150</f>
        <v>0</v>
      </c>
      <c r="X150" s="170">
        <v>0</v>
      </c>
      <c r="Y150" s="170">
        <f>X150*K150</f>
        <v>0</v>
      </c>
      <c r="Z150" s="170">
        <v>0</v>
      </c>
      <c r="AA150" s="171">
        <f>Z150*K150</f>
        <v>0</v>
      </c>
      <c r="AR150" s="21" t="s">
        <v>143</v>
      </c>
      <c r="AT150" s="21" t="s">
        <v>139</v>
      </c>
      <c r="AU150" s="21" t="s">
        <v>101</v>
      </c>
      <c r="AY150" s="21" t="s">
        <v>138</v>
      </c>
      <c r="BE150" s="108">
        <f>IF(U150="základní",N150,0)</f>
        <v>0</v>
      </c>
      <c r="BF150" s="108">
        <f>IF(U150="snížená",N150,0)</f>
        <v>0</v>
      </c>
      <c r="BG150" s="108">
        <f>IF(U150="zákl. přenesená",N150,0)</f>
        <v>0</v>
      </c>
      <c r="BH150" s="108">
        <f>IF(U150="sníž. přenesená",N150,0)</f>
        <v>0</v>
      </c>
      <c r="BI150" s="108">
        <f>IF(U150="nulová",N150,0)</f>
        <v>0</v>
      </c>
      <c r="BJ150" s="21" t="s">
        <v>85</v>
      </c>
      <c r="BK150" s="108">
        <f>ROUND(L150*K150,2)</f>
        <v>0</v>
      </c>
      <c r="BL150" s="21" t="s">
        <v>143</v>
      </c>
      <c r="BM150" s="21" t="s">
        <v>253</v>
      </c>
    </row>
    <row r="151" spans="2:65" s="1" customFormat="1" ht="25.5" customHeight="1">
      <c r="B151" s="37"/>
      <c r="C151" s="165" t="s">
        <v>254</v>
      </c>
      <c r="D151" s="165" t="s">
        <v>139</v>
      </c>
      <c r="E151" s="166" t="s">
        <v>255</v>
      </c>
      <c r="F151" s="250" t="s">
        <v>256</v>
      </c>
      <c r="G151" s="250"/>
      <c r="H151" s="250"/>
      <c r="I151" s="250"/>
      <c r="J151" s="167" t="s">
        <v>257</v>
      </c>
      <c r="K151" s="168">
        <v>20.52</v>
      </c>
      <c r="L151" s="251">
        <v>0</v>
      </c>
      <c r="M151" s="252"/>
      <c r="N151" s="253">
        <f>ROUND(L151*K151,2)</f>
        <v>0</v>
      </c>
      <c r="O151" s="253"/>
      <c r="P151" s="253"/>
      <c r="Q151" s="253"/>
      <c r="R151" s="39"/>
      <c r="T151" s="169" t="s">
        <v>22</v>
      </c>
      <c r="U151" s="46" t="s">
        <v>42</v>
      </c>
      <c r="V151" s="38"/>
      <c r="W151" s="170">
        <f>V151*K151</f>
        <v>0</v>
      </c>
      <c r="X151" s="170">
        <v>2.2563399999999998</v>
      </c>
      <c r="Y151" s="170">
        <f>X151*K151</f>
        <v>46.300096799999992</v>
      </c>
      <c r="Z151" s="170">
        <v>0</v>
      </c>
      <c r="AA151" s="171">
        <f>Z151*K151</f>
        <v>0</v>
      </c>
      <c r="AR151" s="21" t="s">
        <v>143</v>
      </c>
      <c r="AT151" s="21" t="s">
        <v>139</v>
      </c>
      <c r="AU151" s="21" t="s">
        <v>101</v>
      </c>
      <c r="AY151" s="21" t="s">
        <v>138</v>
      </c>
      <c r="BE151" s="108">
        <f>IF(U151="základní",N151,0)</f>
        <v>0</v>
      </c>
      <c r="BF151" s="108">
        <f>IF(U151="snížená",N151,0)</f>
        <v>0</v>
      </c>
      <c r="BG151" s="108">
        <f>IF(U151="zákl. přenesená",N151,0)</f>
        <v>0</v>
      </c>
      <c r="BH151" s="108">
        <f>IF(U151="sníž. přenesená",N151,0)</f>
        <v>0</v>
      </c>
      <c r="BI151" s="108">
        <f>IF(U151="nulová",N151,0)</f>
        <v>0</v>
      </c>
      <c r="BJ151" s="21" t="s">
        <v>85</v>
      </c>
      <c r="BK151" s="108">
        <f>ROUND(L151*K151,2)</f>
        <v>0</v>
      </c>
      <c r="BL151" s="21" t="s">
        <v>143</v>
      </c>
      <c r="BM151" s="21" t="s">
        <v>258</v>
      </c>
    </row>
    <row r="152" spans="2:65" s="11" customFormat="1" ht="16.5" customHeight="1">
      <c r="B152" s="183"/>
      <c r="C152" s="184"/>
      <c r="D152" s="184"/>
      <c r="E152" s="185" t="s">
        <v>22</v>
      </c>
      <c r="F152" s="246" t="s">
        <v>259</v>
      </c>
      <c r="G152" s="247"/>
      <c r="H152" s="247"/>
      <c r="I152" s="247"/>
      <c r="J152" s="184"/>
      <c r="K152" s="186">
        <v>20.52</v>
      </c>
      <c r="L152" s="184"/>
      <c r="M152" s="184"/>
      <c r="N152" s="184"/>
      <c r="O152" s="184"/>
      <c r="P152" s="184"/>
      <c r="Q152" s="184"/>
      <c r="R152" s="187"/>
      <c r="T152" s="188"/>
      <c r="U152" s="184"/>
      <c r="V152" s="184"/>
      <c r="W152" s="184"/>
      <c r="X152" s="184"/>
      <c r="Y152" s="184"/>
      <c r="Z152" s="184"/>
      <c r="AA152" s="189"/>
      <c r="AT152" s="190" t="s">
        <v>247</v>
      </c>
      <c r="AU152" s="190" t="s">
        <v>101</v>
      </c>
      <c r="AV152" s="11" t="s">
        <v>101</v>
      </c>
      <c r="AW152" s="11" t="s">
        <v>34</v>
      </c>
      <c r="AX152" s="11" t="s">
        <v>77</v>
      </c>
      <c r="AY152" s="190" t="s">
        <v>138</v>
      </c>
    </row>
    <row r="153" spans="2:65" s="12" customFormat="1" ht="16.5" customHeight="1">
      <c r="B153" s="191"/>
      <c r="C153" s="192"/>
      <c r="D153" s="192"/>
      <c r="E153" s="193" t="s">
        <v>22</v>
      </c>
      <c r="F153" s="248" t="s">
        <v>249</v>
      </c>
      <c r="G153" s="249"/>
      <c r="H153" s="249"/>
      <c r="I153" s="249"/>
      <c r="J153" s="192"/>
      <c r="K153" s="194">
        <v>20.52</v>
      </c>
      <c r="L153" s="192"/>
      <c r="M153" s="192"/>
      <c r="N153" s="192"/>
      <c r="O153" s="192"/>
      <c r="P153" s="192"/>
      <c r="Q153" s="192"/>
      <c r="R153" s="195"/>
      <c r="T153" s="196"/>
      <c r="U153" s="192"/>
      <c r="V153" s="192"/>
      <c r="W153" s="192"/>
      <c r="X153" s="192"/>
      <c r="Y153" s="192"/>
      <c r="Z153" s="192"/>
      <c r="AA153" s="197"/>
      <c r="AT153" s="198" t="s">
        <v>247</v>
      </c>
      <c r="AU153" s="198" t="s">
        <v>101</v>
      </c>
      <c r="AV153" s="12" t="s">
        <v>153</v>
      </c>
      <c r="AW153" s="12" t="s">
        <v>34</v>
      </c>
      <c r="AX153" s="12" t="s">
        <v>85</v>
      </c>
      <c r="AY153" s="198" t="s">
        <v>138</v>
      </c>
    </row>
    <row r="154" spans="2:65" s="1" customFormat="1" ht="25.5" customHeight="1">
      <c r="B154" s="37"/>
      <c r="C154" s="165" t="s">
        <v>260</v>
      </c>
      <c r="D154" s="165" t="s">
        <v>139</v>
      </c>
      <c r="E154" s="166" t="s">
        <v>261</v>
      </c>
      <c r="F154" s="250" t="s">
        <v>262</v>
      </c>
      <c r="G154" s="250"/>
      <c r="H154" s="250"/>
      <c r="I154" s="250"/>
      <c r="J154" s="167" t="s">
        <v>257</v>
      </c>
      <c r="K154" s="168">
        <v>7.2</v>
      </c>
      <c r="L154" s="251">
        <v>0</v>
      </c>
      <c r="M154" s="252"/>
      <c r="N154" s="253">
        <f>ROUND(L154*K154,2)</f>
        <v>0</v>
      </c>
      <c r="O154" s="253"/>
      <c r="P154" s="253"/>
      <c r="Q154" s="253"/>
      <c r="R154" s="39"/>
      <c r="T154" s="169" t="s">
        <v>22</v>
      </c>
      <c r="U154" s="46" t="s">
        <v>42</v>
      </c>
      <c r="V154" s="38"/>
      <c r="W154" s="170">
        <f>V154*K154</f>
        <v>0</v>
      </c>
      <c r="X154" s="170">
        <v>0</v>
      </c>
      <c r="Y154" s="170">
        <f>X154*K154</f>
        <v>0</v>
      </c>
      <c r="Z154" s="170">
        <v>0</v>
      </c>
      <c r="AA154" s="171">
        <f>Z154*K154</f>
        <v>0</v>
      </c>
      <c r="AR154" s="21" t="s">
        <v>143</v>
      </c>
      <c r="AT154" s="21" t="s">
        <v>139</v>
      </c>
      <c r="AU154" s="21" t="s">
        <v>101</v>
      </c>
      <c r="AY154" s="21" t="s">
        <v>138</v>
      </c>
      <c r="BE154" s="108">
        <f>IF(U154="základní",N154,0)</f>
        <v>0</v>
      </c>
      <c r="BF154" s="108">
        <f>IF(U154="snížená",N154,0)</f>
        <v>0</v>
      </c>
      <c r="BG154" s="108">
        <f>IF(U154="zákl. přenesená",N154,0)</f>
        <v>0</v>
      </c>
      <c r="BH154" s="108">
        <f>IF(U154="sníž. přenesená",N154,0)</f>
        <v>0</v>
      </c>
      <c r="BI154" s="108">
        <f>IF(U154="nulová",N154,0)</f>
        <v>0</v>
      </c>
      <c r="BJ154" s="21" t="s">
        <v>85</v>
      </c>
      <c r="BK154" s="108">
        <f>ROUND(L154*K154,2)</f>
        <v>0</v>
      </c>
      <c r="BL154" s="21" t="s">
        <v>143</v>
      </c>
      <c r="BM154" s="21" t="s">
        <v>263</v>
      </c>
    </row>
    <row r="155" spans="2:65" s="10" customFormat="1" ht="25.5" customHeight="1">
      <c r="B155" s="176"/>
      <c r="C155" s="177"/>
      <c r="D155" s="177"/>
      <c r="E155" s="178" t="s">
        <v>22</v>
      </c>
      <c r="F155" s="262" t="s">
        <v>264</v>
      </c>
      <c r="G155" s="263"/>
      <c r="H155" s="263"/>
      <c r="I155" s="263"/>
      <c r="J155" s="177"/>
      <c r="K155" s="178" t="s">
        <v>22</v>
      </c>
      <c r="L155" s="177"/>
      <c r="M155" s="177"/>
      <c r="N155" s="177"/>
      <c r="O155" s="177"/>
      <c r="P155" s="177"/>
      <c r="Q155" s="177"/>
      <c r="R155" s="179"/>
      <c r="T155" s="180"/>
      <c r="U155" s="177"/>
      <c r="V155" s="177"/>
      <c r="W155" s="177"/>
      <c r="X155" s="177"/>
      <c r="Y155" s="177"/>
      <c r="Z155" s="177"/>
      <c r="AA155" s="181"/>
      <c r="AT155" s="182" t="s">
        <v>247</v>
      </c>
      <c r="AU155" s="182" t="s">
        <v>101</v>
      </c>
      <c r="AV155" s="10" t="s">
        <v>85</v>
      </c>
      <c r="AW155" s="10" t="s">
        <v>34</v>
      </c>
      <c r="AX155" s="10" t="s">
        <v>77</v>
      </c>
      <c r="AY155" s="182" t="s">
        <v>138</v>
      </c>
    </row>
    <row r="156" spans="2:65" s="11" customFormat="1" ht="16.5" customHeight="1">
      <c r="B156" s="183"/>
      <c r="C156" s="184"/>
      <c r="D156" s="184"/>
      <c r="E156" s="185" t="s">
        <v>22</v>
      </c>
      <c r="F156" s="266" t="s">
        <v>265</v>
      </c>
      <c r="G156" s="267"/>
      <c r="H156" s="267"/>
      <c r="I156" s="267"/>
      <c r="J156" s="184"/>
      <c r="K156" s="186">
        <v>7.2</v>
      </c>
      <c r="L156" s="184"/>
      <c r="M156" s="184"/>
      <c r="N156" s="184"/>
      <c r="O156" s="184"/>
      <c r="P156" s="184"/>
      <c r="Q156" s="184"/>
      <c r="R156" s="187"/>
      <c r="T156" s="188"/>
      <c r="U156" s="184"/>
      <c r="V156" s="184"/>
      <c r="W156" s="184"/>
      <c r="X156" s="184"/>
      <c r="Y156" s="184"/>
      <c r="Z156" s="184"/>
      <c r="AA156" s="189"/>
      <c r="AT156" s="190" t="s">
        <v>247</v>
      </c>
      <c r="AU156" s="190" t="s">
        <v>101</v>
      </c>
      <c r="AV156" s="11" t="s">
        <v>101</v>
      </c>
      <c r="AW156" s="11" t="s">
        <v>34</v>
      </c>
      <c r="AX156" s="11" t="s">
        <v>77</v>
      </c>
      <c r="AY156" s="190" t="s">
        <v>138</v>
      </c>
    </row>
    <row r="157" spans="2:65" s="12" customFormat="1" ht="16.5" customHeight="1">
      <c r="B157" s="191"/>
      <c r="C157" s="192"/>
      <c r="D157" s="192"/>
      <c r="E157" s="193" t="s">
        <v>22</v>
      </c>
      <c r="F157" s="248" t="s">
        <v>249</v>
      </c>
      <c r="G157" s="249"/>
      <c r="H157" s="249"/>
      <c r="I157" s="249"/>
      <c r="J157" s="192"/>
      <c r="K157" s="194">
        <v>7.2</v>
      </c>
      <c r="L157" s="192"/>
      <c r="M157" s="192"/>
      <c r="N157" s="192"/>
      <c r="O157" s="192"/>
      <c r="P157" s="192"/>
      <c r="Q157" s="192"/>
      <c r="R157" s="195"/>
      <c r="T157" s="196"/>
      <c r="U157" s="192"/>
      <c r="V157" s="192"/>
      <c r="W157" s="192"/>
      <c r="X157" s="192"/>
      <c r="Y157" s="192"/>
      <c r="Z157" s="192"/>
      <c r="AA157" s="197"/>
      <c r="AT157" s="198" t="s">
        <v>247</v>
      </c>
      <c r="AU157" s="198" t="s">
        <v>101</v>
      </c>
      <c r="AV157" s="12" t="s">
        <v>153</v>
      </c>
      <c r="AW157" s="12" t="s">
        <v>34</v>
      </c>
      <c r="AX157" s="12" t="s">
        <v>85</v>
      </c>
      <c r="AY157" s="198" t="s">
        <v>138</v>
      </c>
    </row>
    <row r="158" spans="2:65" s="1" customFormat="1" ht="38.25" customHeight="1">
      <c r="B158" s="37"/>
      <c r="C158" s="165" t="s">
        <v>266</v>
      </c>
      <c r="D158" s="165" t="s">
        <v>139</v>
      </c>
      <c r="E158" s="166" t="s">
        <v>267</v>
      </c>
      <c r="F158" s="250" t="s">
        <v>268</v>
      </c>
      <c r="G158" s="250"/>
      <c r="H158" s="250"/>
      <c r="I158" s="250"/>
      <c r="J158" s="167" t="s">
        <v>190</v>
      </c>
      <c r="K158" s="168">
        <v>300</v>
      </c>
      <c r="L158" s="251">
        <v>0</v>
      </c>
      <c r="M158" s="252"/>
      <c r="N158" s="253">
        <f>ROUND(L158*K158,2)</f>
        <v>0</v>
      </c>
      <c r="O158" s="253"/>
      <c r="P158" s="253"/>
      <c r="Q158" s="253"/>
      <c r="R158" s="39"/>
      <c r="T158" s="169" t="s">
        <v>22</v>
      </c>
      <c r="U158" s="46" t="s">
        <v>42</v>
      </c>
      <c r="V158" s="38"/>
      <c r="W158" s="170">
        <f>V158*K158</f>
        <v>0</v>
      </c>
      <c r="X158" s="170">
        <v>0</v>
      </c>
      <c r="Y158" s="170">
        <f>X158*K158</f>
        <v>0</v>
      </c>
      <c r="Z158" s="170">
        <v>0</v>
      </c>
      <c r="AA158" s="171">
        <f>Z158*K158</f>
        <v>0</v>
      </c>
      <c r="AR158" s="21" t="s">
        <v>143</v>
      </c>
      <c r="AT158" s="21" t="s">
        <v>139</v>
      </c>
      <c r="AU158" s="21" t="s">
        <v>101</v>
      </c>
      <c r="AY158" s="21" t="s">
        <v>138</v>
      </c>
      <c r="BE158" s="108">
        <f>IF(U158="základní",N158,0)</f>
        <v>0</v>
      </c>
      <c r="BF158" s="108">
        <f>IF(U158="snížená",N158,0)</f>
        <v>0</v>
      </c>
      <c r="BG158" s="108">
        <f>IF(U158="zákl. přenesená",N158,0)</f>
        <v>0</v>
      </c>
      <c r="BH158" s="108">
        <f>IF(U158="sníž. přenesená",N158,0)</f>
        <v>0</v>
      </c>
      <c r="BI158" s="108">
        <f>IF(U158="nulová",N158,0)</f>
        <v>0</v>
      </c>
      <c r="BJ158" s="21" t="s">
        <v>85</v>
      </c>
      <c r="BK158" s="108">
        <f>ROUND(L158*K158,2)</f>
        <v>0</v>
      </c>
      <c r="BL158" s="21" t="s">
        <v>143</v>
      </c>
      <c r="BM158" s="21" t="s">
        <v>269</v>
      </c>
    </row>
    <row r="159" spans="2:65" s="1" customFormat="1" ht="38.25" customHeight="1">
      <c r="B159" s="37"/>
      <c r="C159" s="165" t="s">
        <v>270</v>
      </c>
      <c r="D159" s="165" t="s">
        <v>139</v>
      </c>
      <c r="E159" s="166" t="s">
        <v>271</v>
      </c>
      <c r="F159" s="250" t="s">
        <v>272</v>
      </c>
      <c r="G159" s="250"/>
      <c r="H159" s="250"/>
      <c r="I159" s="250"/>
      <c r="J159" s="167" t="s">
        <v>190</v>
      </c>
      <c r="K159" s="168">
        <v>1300</v>
      </c>
      <c r="L159" s="251">
        <v>0</v>
      </c>
      <c r="M159" s="252"/>
      <c r="N159" s="253">
        <f>ROUND(L159*K159,2)</f>
        <v>0</v>
      </c>
      <c r="O159" s="253"/>
      <c r="P159" s="253"/>
      <c r="Q159" s="253"/>
      <c r="R159" s="39"/>
      <c r="T159" s="169" t="s">
        <v>22</v>
      </c>
      <c r="U159" s="46" t="s">
        <v>42</v>
      </c>
      <c r="V159" s="38"/>
      <c r="W159" s="170">
        <f>V159*K159</f>
        <v>0</v>
      </c>
      <c r="X159" s="170">
        <v>0</v>
      </c>
      <c r="Y159" s="170">
        <f>X159*K159</f>
        <v>0</v>
      </c>
      <c r="Z159" s="170">
        <v>0</v>
      </c>
      <c r="AA159" s="171">
        <f>Z159*K159</f>
        <v>0</v>
      </c>
      <c r="AR159" s="21" t="s">
        <v>143</v>
      </c>
      <c r="AT159" s="21" t="s">
        <v>139</v>
      </c>
      <c r="AU159" s="21" t="s">
        <v>101</v>
      </c>
      <c r="AY159" s="21" t="s">
        <v>138</v>
      </c>
      <c r="BE159" s="108">
        <f>IF(U159="základní",N159,0)</f>
        <v>0</v>
      </c>
      <c r="BF159" s="108">
        <f>IF(U159="snížená",N159,0)</f>
        <v>0</v>
      </c>
      <c r="BG159" s="108">
        <f>IF(U159="zákl. přenesená",N159,0)</f>
        <v>0</v>
      </c>
      <c r="BH159" s="108">
        <f>IF(U159="sníž. přenesená",N159,0)</f>
        <v>0</v>
      </c>
      <c r="BI159" s="108">
        <f>IF(U159="nulová",N159,0)</f>
        <v>0</v>
      </c>
      <c r="BJ159" s="21" t="s">
        <v>85</v>
      </c>
      <c r="BK159" s="108">
        <f>ROUND(L159*K159,2)</f>
        <v>0</v>
      </c>
      <c r="BL159" s="21" t="s">
        <v>143</v>
      </c>
      <c r="BM159" s="21" t="s">
        <v>273</v>
      </c>
    </row>
    <row r="160" spans="2:65" s="1" customFormat="1" ht="38.25" customHeight="1">
      <c r="B160" s="37"/>
      <c r="C160" s="165" t="s">
        <v>274</v>
      </c>
      <c r="D160" s="165" t="s">
        <v>139</v>
      </c>
      <c r="E160" s="166" t="s">
        <v>275</v>
      </c>
      <c r="F160" s="250" t="s">
        <v>276</v>
      </c>
      <c r="G160" s="250"/>
      <c r="H160" s="250"/>
      <c r="I160" s="250"/>
      <c r="J160" s="167" t="s">
        <v>190</v>
      </c>
      <c r="K160" s="168">
        <v>1654</v>
      </c>
      <c r="L160" s="251">
        <v>0</v>
      </c>
      <c r="M160" s="252"/>
      <c r="N160" s="253">
        <f>ROUND(L160*K160,2)</f>
        <v>0</v>
      </c>
      <c r="O160" s="253"/>
      <c r="P160" s="253"/>
      <c r="Q160" s="253"/>
      <c r="R160" s="39"/>
      <c r="T160" s="169" t="s">
        <v>22</v>
      </c>
      <c r="U160" s="46" t="s">
        <v>42</v>
      </c>
      <c r="V160" s="38"/>
      <c r="W160" s="170">
        <f>V160*K160</f>
        <v>0</v>
      </c>
      <c r="X160" s="170">
        <v>0.20300000000000001</v>
      </c>
      <c r="Y160" s="170">
        <f>X160*K160</f>
        <v>335.762</v>
      </c>
      <c r="Z160" s="170">
        <v>0</v>
      </c>
      <c r="AA160" s="171">
        <f>Z160*K160</f>
        <v>0</v>
      </c>
      <c r="AR160" s="21" t="s">
        <v>143</v>
      </c>
      <c r="AT160" s="21" t="s">
        <v>139</v>
      </c>
      <c r="AU160" s="21" t="s">
        <v>101</v>
      </c>
      <c r="AY160" s="21" t="s">
        <v>138</v>
      </c>
      <c r="BE160" s="108">
        <f>IF(U160="základní",N160,0)</f>
        <v>0</v>
      </c>
      <c r="BF160" s="108">
        <f>IF(U160="snížená",N160,0)</f>
        <v>0</v>
      </c>
      <c r="BG160" s="108">
        <f>IF(U160="zákl. přenesená",N160,0)</f>
        <v>0</v>
      </c>
      <c r="BH160" s="108">
        <f>IF(U160="sníž. přenesená",N160,0)</f>
        <v>0</v>
      </c>
      <c r="BI160" s="108">
        <f>IF(U160="nulová",N160,0)</f>
        <v>0</v>
      </c>
      <c r="BJ160" s="21" t="s">
        <v>85</v>
      </c>
      <c r="BK160" s="108">
        <f>ROUND(L160*K160,2)</f>
        <v>0</v>
      </c>
      <c r="BL160" s="21" t="s">
        <v>143</v>
      </c>
      <c r="BM160" s="21" t="s">
        <v>277</v>
      </c>
    </row>
    <row r="161" spans="2:65" s="10" customFormat="1" ht="16.5" customHeight="1">
      <c r="B161" s="176"/>
      <c r="C161" s="177"/>
      <c r="D161" s="177"/>
      <c r="E161" s="178" t="s">
        <v>22</v>
      </c>
      <c r="F161" s="262" t="s">
        <v>278</v>
      </c>
      <c r="G161" s="263"/>
      <c r="H161" s="263"/>
      <c r="I161" s="263"/>
      <c r="J161" s="177"/>
      <c r="K161" s="178" t="s">
        <v>22</v>
      </c>
      <c r="L161" s="177"/>
      <c r="M161" s="177"/>
      <c r="N161" s="177"/>
      <c r="O161" s="177"/>
      <c r="P161" s="177"/>
      <c r="Q161" s="177"/>
      <c r="R161" s="179"/>
      <c r="T161" s="180"/>
      <c r="U161" s="177"/>
      <c r="V161" s="177"/>
      <c r="W161" s="177"/>
      <c r="X161" s="177"/>
      <c r="Y161" s="177"/>
      <c r="Z161" s="177"/>
      <c r="AA161" s="181"/>
      <c r="AT161" s="182" t="s">
        <v>247</v>
      </c>
      <c r="AU161" s="182" t="s">
        <v>101</v>
      </c>
      <c r="AV161" s="10" t="s">
        <v>85</v>
      </c>
      <c r="AW161" s="10" t="s">
        <v>34</v>
      </c>
      <c r="AX161" s="10" t="s">
        <v>77</v>
      </c>
      <c r="AY161" s="182" t="s">
        <v>138</v>
      </c>
    </row>
    <row r="162" spans="2:65" s="11" customFormat="1" ht="16.5" customHeight="1">
      <c r="B162" s="183"/>
      <c r="C162" s="184"/>
      <c r="D162" s="184"/>
      <c r="E162" s="185" t="s">
        <v>22</v>
      </c>
      <c r="F162" s="266" t="s">
        <v>279</v>
      </c>
      <c r="G162" s="267"/>
      <c r="H162" s="267"/>
      <c r="I162" s="267"/>
      <c r="J162" s="184"/>
      <c r="K162" s="186">
        <v>1654</v>
      </c>
      <c r="L162" s="184"/>
      <c r="M162" s="184"/>
      <c r="N162" s="184"/>
      <c r="O162" s="184"/>
      <c r="P162" s="184"/>
      <c r="Q162" s="184"/>
      <c r="R162" s="187"/>
      <c r="T162" s="188"/>
      <c r="U162" s="184"/>
      <c r="V162" s="184"/>
      <c r="W162" s="184"/>
      <c r="X162" s="184"/>
      <c r="Y162" s="184"/>
      <c r="Z162" s="184"/>
      <c r="AA162" s="189"/>
      <c r="AT162" s="190" t="s">
        <v>247</v>
      </c>
      <c r="AU162" s="190" t="s">
        <v>101</v>
      </c>
      <c r="AV162" s="11" t="s">
        <v>101</v>
      </c>
      <c r="AW162" s="11" t="s">
        <v>34</v>
      </c>
      <c r="AX162" s="11" t="s">
        <v>77</v>
      </c>
      <c r="AY162" s="190" t="s">
        <v>138</v>
      </c>
    </row>
    <row r="163" spans="2:65" s="12" customFormat="1" ht="16.5" customHeight="1">
      <c r="B163" s="191"/>
      <c r="C163" s="192"/>
      <c r="D163" s="192"/>
      <c r="E163" s="193" t="s">
        <v>22</v>
      </c>
      <c r="F163" s="248" t="s">
        <v>249</v>
      </c>
      <c r="G163" s="249"/>
      <c r="H163" s="249"/>
      <c r="I163" s="249"/>
      <c r="J163" s="192"/>
      <c r="K163" s="194">
        <v>1654</v>
      </c>
      <c r="L163" s="192"/>
      <c r="M163" s="192"/>
      <c r="N163" s="192"/>
      <c r="O163" s="192"/>
      <c r="P163" s="192"/>
      <c r="Q163" s="192"/>
      <c r="R163" s="195"/>
      <c r="T163" s="196"/>
      <c r="U163" s="192"/>
      <c r="V163" s="192"/>
      <c r="W163" s="192"/>
      <c r="X163" s="192"/>
      <c r="Y163" s="192"/>
      <c r="Z163" s="192"/>
      <c r="AA163" s="197"/>
      <c r="AT163" s="198" t="s">
        <v>247</v>
      </c>
      <c r="AU163" s="198" t="s">
        <v>101</v>
      </c>
      <c r="AV163" s="12" t="s">
        <v>153</v>
      </c>
      <c r="AW163" s="12" t="s">
        <v>34</v>
      </c>
      <c r="AX163" s="12" t="s">
        <v>85</v>
      </c>
      <c r="AY163" s="198" t="s">
        <v>138</v>
      </c>
    </row>
    <row r="164" spans="2:65" s="1" customFormat="1" ht="16.5" customHeight="1">
      <c r="B164" s="37"/>
      <c r="C164" s="165" t="s">
        <v>280</v>
      </c>
      <c r="D164" s="165" t="s">
        <v>139</v>
      </c>
      <c r="E164" s="166" t="s">
        <v>281</v>
      </c>
      <c r="F164" s="250" t="s">
        <v>282</v>
      </c>
      <c r="G164" s="250"/>
      <c r="H164" s="250"/>
      <c r="I164" s="250"/>
      <c r="J164" s="167" t="s">
        <v>190</v>
      </c>
      <c r="K164" s="168">
        <v>2400</v>
      </c>
      <c r="L164" s="251">
        <v>0</v>
      </c>
      <c r="M164" s="252"/>
      <c r="N164" s="253">
        <f>ROUND(L164*K164,2)</f>
        <v>0</v>
      </c>
      <c r="O164" s="253"/>
      <c r="P164" s="253"/>
      <c r="Q164" s="253"/>
      <c r="R164" s="39"/>
      <c r="T164" s="169" t="s">
        <v>22</v>
      </c>
      <c r="U164" s="46" t="s">
        <v>42</v>
      </c>
      <c r="V164" s="38"/>
      <c r="W164" s="170">
        <f>V164*K164</f>
        <v>0</v>
      </c>
      <c r="X164" s="170">
        <v>1.2E-4</v>
      </c>
      <c r="Y164" s="170">
        <f>X164*K164</f>
        <v>0.28800000000000003</v>
      </c>
      <c r="Z164" s="170">
        <v>0</v>
      </c>
      <c r="AA164" s="171">
        <f>Z164*K164</f>
        <v>0</v>
      </c>
      <c r="AR164" s="21" t="s">
        <v>143</v>
      </c>
      <c r="AT164" s="21" t="s">
        <v>139</v>
      </c>
      <c r="AU164" s="21" t="s">
        <v>101</v>
      </c>
      <c r="AY164" s="21" t="s">
        <v>138</v>
      </c>
      <c r="BE164" s="108">
        <f>IF(U164="základní",N164,0)</f>
        <v>0</v>
      </c>
      <c r="BF164" s="108">
        <f>IF(U164="snížená",N164,0)</f>
        <v>0</v>
      </c>
      <c r="BG164" s="108">
        <f>IF(U164="zákl. přenesená",N164,0)</f>
        <v>0</v>
      </c>
      <c r="BH164" s="108">
        <f>IF(U164="sníž. přenesená",N164,0)</f>
        <v>0</v>
      </c>
      <c r="BI164" s="108">
        <f>IF(U164="nulová",N164,0)</f>
        <v>0</v>
      </c>
      <c r="BJ164" s="21" t="s">
        <v>85</v>
      </c>
      <c r="BK164" s="108">
        <f>ROUND(L164*K164,2)</f>
        <v>0</v>
      </c>
      <c r="BL164" s="21" t="s">
        <v>143</v>
      </c>
      <c r="BM164" s="21" t="s">
        <v>283</v>
      </c>
    </row>
    <row r="165" spans="2:65" s="1" customFormat="1" ht="25.5" customHeight="1">
      <c r="B165" s="37"/>
      <c r="C165" s="165" t="s">
        <v>284</v>
      </c>
      <c r="D165" s="165" t="s">
        <v>139</v>
      </c>
      <c r="E165" s="166" t="s">
        <v>285</v>
      </c>
      <c r="F165" s="250" t="s">
        <v>286</v>
      </c>
      <c r="G165" s="250"/>
      <c r="H165" s="250"/>
      <c r="I165" s="250"/>
      <c r="J165" s="167" t="s">
        <v>257</v>
      </c>
      <c r="K165" s="168">
        <v>578.9</v>
      </c>
      <c r="L165" s="251">
        <v>0</v>
      </c>
      <c r="M165" s="252"/>
      <c r="N165" s="253">
        <f>ROUND(L165*K165,2)</f>
        <v>0</v>
      </c>
      <c r="O165" s="253"/>
      <c r="P165" s="253"/>
      <c r="Q165" s="253"/>
      <c r="R165" s="39"/>
      <c r="T165" s="169" t="s">
        <v>22</v>
      </c>
      <c r="U165" s="46" t="s">
        <v>42</v>
      </c>
      <c r="V165" s="38"/>
      <c r="W165" s="170">
        <f>V165*K165</f>
        <v>0</v>
      </c>
      <c r="X165" s="170">
        <v>0</v>
      </c>
      <c r="Y165" s="170">
        <f>X165*K165</f>
        <v>0</v>
      </c>
      <c r="Z165" s="170">
        <v>0</v>
      </c>
      <c r="AA165" s="171">
        <f>Z165*K165</f>
        <v>0</v>
      </c>
      <c r="AR165" s="21" t="s">
        <v>143</v>
      </c>
      <c r="AT165" s="21" t="s">
        <v>139</v>
      </c>
      <c r="AU165" s="21" t="s">
        <v>101</v>
      </c>
      <c r="AY165" s="21" t="s">
        <v>138</v>
      </c>
      <c r="BE165" s="108">
        <f>IF(U165="základní",N165,0)</f>
        <v>0</v>
      </c>
      <c r="BF165" s="108">
        <f>IF(U165="snížená",N165,0)</f>
        <v>0</v>
      </c>
      <c r="BG165" s="108">
        <f>IF(U165="zákl. přenesená",N165,0)</f>
        <v>0</v>
      </c>
      <c r="BH165" s="108">
        <f>IF(U165="sníž. přenesená",N165,0)</f>
        <v>0</v>
      </c>
      <c r="BI165" s="108">
        <f>IF(U165="nulová",N165,0)</f>
        <v>0</v>
      </c>
      <c r="BJ165" s="21" t="s">
        <v>85</v>
      </c>
      <c r="BK165" s="108">
        <f>ROUND(L165*K165,2)</f>
        <v>0</v>
      </c>
      <c r="BL165" s="21" t="s">
        <v>143</v>
      </c>
      <c r="BM165" s="21" t="s">
        <v>287</v>
      </c>
    </row>
    <row r="166" spans="2:65" s="11" customFormat="1" ht="16.5" customHeight="1">
      <c r="B166" s="183"/>
      <c r="C166" s="184"/>
      <c r="D166" s="184"/>
      <c r="E166" s="185" t="s">
        <v>22</v>
      </c>
      <c r="F166" s="246" t="s">
        <v>288</v>
      </c>
      <c r="G166" s="247"/>
      <c r="H166" s="247"/>
      <c r="I166" s="247"/>
      <c r="J166" s="184"/>
      <c r="K166" s="186">
        <v>578.9</v>
      </c>
      <c r="L166" s="184"/>
      <c r="M166" s="184"/>
      <c r="N166" s="184"/>
      <c r="O166" s="184"/>
      <c r="P166" s="184"/>
      <c r="Q166" s="184"/>
      <c r="R166" s="187"/>
      <c r="T166" s="188"/>
      <c r="U166" s="184"/>
      <c r="V166" s="184"/>
      <c r="W166" s="184"/>
      <c r="X166" s="184"/>
      <c r="Y166" s="184"/>
      <c r="Z166" s="184"/>
      <c r="AA166" s="189"/>
      <c r="AT166" s="190" t="s">
        <v>247</v>
      </c>
      <c r="AU166" s="190" t="s">
        <v>101</v>
      </c>
      <c r="AV166" s="11" t="s">
        <v>101</v>
      </c>
      <c r="AW166" s="11" t="s">
        <v>34</v>
      </c>
      <c r="AX166" s="11" t="s">
        <v>77</v>
      </c>
      <c r="AY166" s="190" t="s">
        <v>138</v>
      </c>
    </row>
    <row r="167" spans="2:65" s="12" customFormat="1" ht="16.5" customHeight="1">
      <c r="B167" s="191"/>
      <c r="C167" s="192"/>
      <c r="D167" s="192"/>
      <c r="E167" s="193" t="s">
        <v>22</v>
      </c>
      <c r="F167" s="248" t="s">
        <v>249</v>
      </c>
      <c r="G167" s="249"/>
      <c r="H167" s="249"/>
      <c r="I167" s="249"/>
      <c r="J167" s="192"/>
      <c r="K167" s="194">
        <v>578.9</v>
      </c>
      <c r="L167" s="192"/>
      <c r="M167" s="192"/>
      <c r="N167" s="192"/>
      <c r="O167" s="192"/>
      <c r="P167" s="192"/>
      <c r="Q167" s="192"/>
      <c r="R167" s="195"/>
      <c r="T167" s="196"/>
      <c r="U167" s="192"/>
      <c r="V167" s="192"/>
      <c r="W167" s="192"/>
      <c r="X167" s="192"/>
      <c r="Y167" s="192"/>
      <c r="Z167" s="192"/>
      <c r="AA167" s="197"/>
      <c r="AT167" s="198" t="s">
        <v>247</v>
      </c>
      <c r="AU167" s="198" t="s">
        <v>101</v>
      </c>
      <c r="AV167" s="12" t="s">
        <v>153</v>
      </c>
      <c r="AW167" s="12" t="s">
        <v>34</v>
      </c>
      <c r="AX167" s="12" t="s">
        <v>85</v>
      </c>
      <c r="AY167" s="198" t="s">
        <v>138</v>
      </c>
    </row>
    <row r="168" spans="2:65" s="1" customFormat="1" ht="38.25" customHeight="1">
      <c r="B168" s="37"/>
      <c r="C168" s="165" t="s">
        <v>289</v>
      </c>
      <c r="D168" s="165" t="s">
        <v>139</v>
      </c>
      <c r="E168" s="166" t="s">
        <v>290</v>
      </c>
      <c r="F168" s="250" t="s">
        <v>291</v>
      </c>
      <c r="G168" s="250"/>
      <c r="H168" s="250"/>
      <c r="I168" s="250"/>
      <c r="J168" s="167" t="s">
        <v>292</v>
      </c>
      <c r="K168" s="168">
        <v>40</v>
      </c>
      <c r="L168" s="251">
        <v>0</v>
      </c>
      <c r="M168" s="252"/>
      <c r="N168" s="253">
        <f>ROUND(L168*K168,2)</f>
        <v>0</v>
      </c>
      <c r="O168" s="253"/>
      <c r="P168" s="253"/>
      <c r="Q168" s="253"/>
      <c r="R168" s="39"/>
      <c r="T168" s="169" t="s">
        <v>22</v>
      </c>
      <c r="U168" s="46" t="s">
        <v>42</v>
      </c>
      <c r="V168" s="38"/>
      <c r="W168" s="170">
        <f>V168*K168</f>
        <v>0</v>
      </c>
      <c r="X168" s="170">
        <v>0.37080000000000002</v>
      </c>
      <c r="Y168" s="170">
        <f>X168*K168</f>
        <v>14.832000000000001</v>
      </c>
      <c r="Z168" s="170">
        <v>0</v>
      </c>
      <c r="AA168" s="171">
        <f>Z168*K168</f>
        <v>0</v>
      </c>
      <c r="AR168" s="21" t="s">
        <v>143</v>
      </c>
      <c r="AT168" s="21" t="s">
        <v>139</v>
      </c>
      <c r="AU168" s="21" t="s">
        <v>101</v>
      </c>
      <c r="AY168" s="21" t="s">
        <v>138</v>
      </c>
      <c r="BE168" s="108">
        <f>IF(U168="základní",N168,0)</f>
        <v>0</v>
      </c>
      <c r="BF168" s="108">
        <f>IF(U168="snížená",N168,0)</f>
        <v>0</v>
      </c>
      <c r="BG168" s="108">
        <f>IF(U168="zákl. přenesená",N168,0)</f>
        <v>0</v>
      </c>
      <c r="BH168" s="108">
        <f>IF(U168="sníž. přenesená",N168,0)</f>
        <v>0</v>
      </c>
      <c r="BI168" s="108">
        <f>IF(U168="nulová",N168,0)</f>
        <v>0</v>
      </c>
      <c r="BJ168" s="21" t="s">
        <v>85</v>
      </c>
      <c r="BK168" s="108">
        <f>ROUND(L168*K168,2)</f>
        <v>0</v>
      </c>
      <c r="BL168" s="21" t="s">
        <v>143</v>
      </c>
      <c r="BM168" s="21" t="s">
        <v>293</v>
      </c>
    </row>
    <row r="169" spans="2:65" s="10" customFormat="1" ht="16.5" customHeight="1">
      <c r="B169" s="176"/>
      <c r="C169" s="177"/>
      <c r="D169" s="177"/>
      <c r="E169" s="178" t="s">
        <v>22</v>
      </c>
      <c r="F169" s="262" t="s">
        <v>294</v>
      </c>
      <c r="G169" s="263"/>
      <c r="H169" s="263"/>
      <c r="I169" s="263"/>
      <c r="J169" s="177"/>
      <c r="K169" s="178" t="s">
        <v>22</v>
      </c>
      <c r="L169" s="177"/>
      <c r="M169" s="177"/>
      <c r="N169" s="177"/>
      <c r="O169" s="177"/>
      <c r="P169" s="177"/>
      <c r="Q169" s="177"/>
      <c r="R169" s="179"/>
      <c r="T169" s="180"/>
      <c r="U169" s="177"/>
      <c r="V169" s="177"/>
      <c r="W169" s="177"/>
      <c r="X169" s="177"/>
      <c r="Y169" s="177"/>
      <c r="Z169" s="177"/>
      <c r="AA169" s="181"/>
      <c r="AT169" s="182" t="s">
        <v>247</v>
      </c>
      <c r="AU169" s="182" t="s">
        <v>101</v>
      </c>
      <c r="AV169" s="10" t="s">
        <v>85</v>
      </c>
      <c r="AW169" s="10" t="s">
        <v>34</v>
      </c>
      <c r="AX169" s="10" t="s">
        <v>77</v>
      </c>
      <c r="AY169" s="182" t="s">
        <v>138</v>
      </c>
    </row>
    <row r="170" spans="2:65" s="11" customFormat="1" ht="16.5" customHeight="1">
      <c r="B170" s="183"/>
      <c r="C170" s="184"/>
      <c r="D170" s="184"/>
      <c r="E170" s="185" t="s">
        <v>22</v>
      </c>
      <c r="F170" s="266" t="s">
        <v>295</v>
      </c>
      <c r="G170" s="267"/>
      <c r="H170" s="267"/>
      <c r="I170" s="267"/>
      <c r="J170" s="184"/>
      <c r="K170" s="186">
        <v>40</v>
      </c>
      <c r="L170" s="184"/>
      <c r="M170" s="184"/>
      <c r="N170" s="184"/>
      <c r="O170" s="184"/>
      <c r="P170" s="184"/>
      <c r="Q170" s="184"/>
      <c r="R170" s="187"/>
      <c r="T170" s="188"/>
      <c r="U170" s="184"/>
      <c r="V170" s="184"/>
      <c r="W170" s="184"/>
      <c r="X170" s="184"/>
      <c r="Y170" s="184"/>
      <c r="Z170" s="184"/>
      <c r="AA170" s="189"/>
      <c r="AT170" s="190" t="s">
        <v>247</v>
      </c>
      <c r="AU170" s="190" t="s">
        <v>101</v>
      </c>
      <c r="AV170" s="11" t="s">
        <v>101</v>
      </c>
      <c r="AW170" s="11" t="s">
        <v>34</v>
      </c>
      <c r="AX170" s="11" t="s">
        <v>77</v>
      </c>
      <c r="AY170" s="190" t="s">
        <v>138</v>
      </c>
    </row>
    <row r="171" spans="2:65" s="12" customFormat="1" ht="16.5" customHeight="1">
      <c r="B171" s="191"/>
      <c r="C171" s="192"/>
      <c r="D171" s="192"/>
      <c r="E171" s="193" t="s">
        <v>22</v>
      </c>
      <c r="F171" s="248" t="s">
        <v>249</v>
      </c>
      <c r="G171" s="249"/>
      <c r="H171" s="249"/>
      <c r="I171" s="249"/>
      <c r="J171" s="192"/>
      <c r="K171" s="194">
        <v>40</v>
      </c>
      <c r="L171" s="192"/>
      <c r="M171" s="192"/>
      <c r="N171" s="192"/>
      <c r="O171" s="192"/>
      <c r="P171" s="192"/>
      <c r="Q171" s="192"/>
      <c r="R171" s="195"/>
      <c r="T171" s="196"/>
      <c r="U171" s="192"/>
      <c r="V171" s="192"/>
      <c r="W171" s="192"/>
      <c r="X171" s="192"/>
      <c r="Y171" s="192"/>
      <c r="Z171" s="192"/>
      <c r="AA171" s="197"/>
      <c r="AT171" s="198" t="s">
        <v>247</v>
      </c>
      <c r="AU171" s="198" t="s">
        <v>101</v>
      </c>
      <c r="AV171" s="12" t="s">
        <v>153</v>
      </c>
      <c r="AW171" s="12" t="s">
        <v>34</v>
      </c>
      <c r="AX171" s="12" t="s">
        <v>85</v>
      </c>
      <c r="AY171" s="198" t="s">
        <v>138</v>
      </c>
    </row>
    <row r="172" spans="2:65" s="1" customFormat="1" ht="38.25" customHeight="1">
      <c r="B172" s="37"/>
      <c r="C172" s="165" t="s">
        <v>296</v>
      </c>
      <c r="D172" s="165" t="s">
        <v>139</v>
      </c>
      <c r="E172" s="166" t="s">
        <v>297</v>
      </c>
      <c r="F172" s="250" t="s">
        <v>298</v>
      </c>
      <c r="G172" s="250"/>
      <c r="H172" s="250"/>
      <c r="I172" s="250"/>
      <c r="J172" s="167" t="s">
        <v>292</v>
      </c>
      <c r="K172" s="168">
        <v>40</v>
      </c>
      <c r="L172" s="251">
        <v>0</v>
      </c>
      <c r="M172" s="252"/>
      <c r="N172" s="253">
        <f t="shared" ref="N172:N177" si="15">ROUND(L172*K172,2)</f>
        <v>0</v>
      </c>
      <c r="O172" s="253"/>
      <c r="P172" s="253"/>
      <c r="Q172" s="253"/>
      <c r="R172" s="39"/>
      <c r="T172" s="169" t="s">
        <v>22</v>
      </c>
      <c r="U172" s="46" t="s">
        <v>42</v>
      </c>
      <c r="V172" s="38"/>
      <c r="W172" s="170">
        <f t="shared" ref="W172:W177" si="16">V172*K172</f>
        <v>0</v>
      </c>
      <c r="X172" s="170">
        <v>0.25319999999999998</v>
      </c>
      <c r="Y172" s="170">
        <f t="shared" ref="Y172:Y177" si="17">X172*K172</f>
        <v>10.128</v>
      </c>
      <c r="Z172" s="170">
        <v>0</v>
      </c>
      <c r="AA172" s="171">
        <f t="shared" ref="AA172:AA177" si="18">Z172*K172</f>
        <v>0</v>
      </c>
      <c r="AR172" s="21" t="s">
        <v>143</v>
      </c>
      <c r="AT172" s="21" t="s">
        <v>139</v>
      </c>
      <c r="AU172" s="21" t="s">
        <v>101</v>
      </c>
      <c r="AY172" s="21" t="s">
        <v>138</v>
      </c>
      <c r="BE172" s="108">
        <f t="shared" ref="BE172:BE177" si="19">IF(U172="základní",N172,0)</f>
        <v>0</v>
      </c>
      <c r="BF172" s="108">
        <f t="shared" ref="BF172:BF177" si="20">IF(U172="snížená",N172,0)</f>
        <v>0</v>
      </c>
      <c r="BG172" s="108">
        <f t="shared" ref="BG172:BG177" si="21">IF(U172="zákl. přenesená",N172,0)</f>
        <v>0</v>
      </c>
      <c r="BH172" s="108">
        <f t="shared" ref="BH172:BH177" si="22">IF(U172="sníž. přenesená",N172,0)</f>
        <v>0</v>
      </c>
      <c r="BI172" s="108">
        <f t="shared" ref="BI172:BI177" si="23">IF(U172="nulová",N172,0)</f>
        <v>0</v>
      </c>
      <c r="BJ172" s="21" t="s">
        <v>85</v>
      </c>
      <c r="BK172" s="108">
        <f t="shared" ref="BK172:BK177" si="24">ROUND(L172*K172,2)</f>
        <v>0</v>
      </c>
      <c r="BL172" s="21" t="s">
        <v>143</v>
      </c>
      <c r="BM172" s="21" t="s">
        <v>299</v>
      </c>
    </row>
    <row r="173" spans="2:65" s="1" customFormat="1" ht="25.5" customHeight="1">
      <c r="B173" s="37"/>
      <c r="C173" s="165" t="s">
        <v>300</v>
      </c>
      <c r="D173" s="165" t="s">
        <v>139</v>
      </c>
      <c r="E173" s="166" t="s">
        <v>301</v>
      </c>
      <c r="F173" s="250" t="s">
        <v>302</v>
      </c>
      <c r="G173" s="250"/>
      <c r="H173" s="250"/>
      <c r="I173" s="250"/>
      <c r="J173" s="167" t="s">
        <v>292</v>
      </c>
      <c r="K173" s="168">
        <v>40</v>
      </c>
      <c r="L173" s="251">
        <v>0</v>
      </c>
      <c r="M173" s="252"/>
      <c r="N173" s="253">
        <f t="shared" si="15"/>
        <v>0</v>
      </c>
      <c r="O173" s="253"/>
      <c r="P173" s="253"/>
      <c r="Q173" s="253"/>
      <c r="R173" s="39"/>
      <c r="T173" s="169" t="s">
        <v>22</v>
      </c>
      <c r="U173" s="46" t="s">
        <v>42</v>
      </c>
      <c r="V173" s="38"/>
      <c r="W173" s="170">
        <f t="shared" si="16"/>
        <v>0</v>
      </c>
      <c r="X173" s="170">
        <v>9.0130000000000002E-2</v>
      </c>
      <c r="Y173" s="170">
        <f t="shared" si="17"/>
        <v>3.6052</v>
      </c>
      <c r="Z173" s="170">
        <v>0</v>
      </c>
      <c r="AA173" s="171">
        <f t="shared" si="18"/>
        <v>0</v>
      </c>
      <c r="AR173" s="21" t="s">
        <v>143</v>
      </c>
      <c r="AT173" s="21" t="s">
        <v>139</v>
      </c>
      <c r="AU173" s="21" t="s">
        <v>101</v>
      </c>
      <c r="AY173" s="21" t="s">
        <v>138</v>
      </c>
      <c r="BE173" s="108">
        <f t="shared" si="19"/>
        <v>0</v>
      </c>
      <c r="BF173" s="108">
        <f t="shared" si="20"/>
        <v>0</v>
      </c>
      <c r="BG173" s="108">
        <f t="shared" si="21"/>
        <v>0</v>
      </c>
      <c r="BH173" s="108">
        <f t="shared" si="22"/>
        <v>0</v>
      </c>
      <c r="BI173" s="108">
        <f t="shared" si="23"/>
        <v>0</v>
      </c>
      <c r="BJ173" s="21" t="s">
        <v>85</v>
      </c>
      <c r="BK173" s="108">
        <f t="shared" si="24"/>
        <v>0</v>
      </c>
      <c r="BL173" s="21" t="s">
        <v>143</v>
      </c>
      <c r="BM173" s="21" t="s">
        <v>303</v>
      </c>
    </row>
    <row r="174" spans="2:65" s="1" customFormat="1" ht="38.25" customHeight="1">
      <c r="B174" s="37"/>
      <c r="C174" s="165" t="s">
        <v>304</v>
      </c>
      <c r="D174" s="165" t="s">
        <v>139</v>
      </c>
      <c r="E174" s="166" t="s">
        <v>305</v>
      </c>
      <c r="F174" s="250" t="s">
        <v>306</v>
      </c>
      <c r="G174" s="250"/>
      <c r="H174" s="250"/>
      <c r="I174" s="250"/>
      <c r="J174" s="167" t="s">
        <v>190</v>
      </c>
      <c r="K174" s="168">
        <v>1654</v>
      </c>
      <c r="L174" s="251">
        <v>0</v>
      </c>
      <c r="M174" s="252"/>
      <c r="N174" s="253">
        <f t="shared" si="15"/>
        <v>0</v>
      </c>
      <c r="O174" s="253"/>
      <c r="P174" s="253"/>
      <c r="Q174" s="253"/>
      <c r="R174" s="39"/>
      <c r="T174" s="169" t="s">
        <v>22</v>
      </c>
      <c r="U174" s="46" t="s">
        <v>42</v>
      </c>
      <c r="V174" s="38"/>
      <c r="W174" s="170">
        <f t="shared" si="16"/>
        <v>0</v>
      </c>
      <c r="X174" s="170">
        <v>1.4999999999999999E-4</v>
      </c>
      <c r="Y174" s="170">
        <f t="shared" si="17"/>
        <v>0.24809999999999999</v>
      </c>
      <c r="Z174" s="170">
        <v>0</v>
      </c>
      <c r="AA174" s="171">
        <f t="shared" si="18"/>
        <v>0</v>
      </c>
      <c r="AR174" s="21" t="s">
        <v>153</v>
      </c>
      <c r="AT174" s="21" t="s">
        <v>139</v>
      </c>
      <c r="AU174" s="21" t="s">
        <v>101</v>
      </c>
      <c r="AY174" s="21" t="s">
        <v>138</v>
      </c>
      <c r="BE174" s="108">
        <f t="shared" si="19"/>
        <v>0</v>
      </c>
      <c r="BF174" s="108">
        <f t="shared" si="20"/>
        <v>0</v>
      </c>
      <c r="BG174" s="108">
        <f t="shared" si="21"/>
        <v>0</v>
      </c>
      <c r="BH174" s="108">
        <f t="shared" si="22"/>
        <v>0</v>
      </c>
      <c r="BI174" s="108">
        <f t="shared" si="23"/>
        <v>0</v>
      </c>
      <c r="BJ174" s="21" t="s">
        <v>85</v>
      </c>
      <c r="BK174" s="108">
        <f t="shared" si="24"/>
        <v>0</v>
      </c>
      <c r="BL174" s="21" t="s">
        <v>153</v>
      </c>
      <c r="BM174" s="21" t="s">
        <v>307</v>
      </c>
    </row>
    <row r="175" spans="2:65" s="1" customFormat="1" ht="38.25" customHeight="1">
      <c r="B175" s="37"/>
      <c r="C175" s="165" t="s">
        <v>308</v>
      </c>
      <c r="D175" s="165" t="s">
        <v>139</v>
      </c>
      <c r="E175" s="166" t="s">
        <v>309</v>
      </c>
      <c r="F175" s="250" t="s">
        <v>310</v>
      </c>
      <c r="G175" s="250"/>
      <c r="H175" s="250"/>
      <c r="I175" s="250"/>
      <c r="J175" s="167" t="s">
        <v>190</v>
      </c>
      <c r="K175" s="168">
        <v>1654</v>
      </c>
      <c r="L175" s="251">
        <v>0</v>
      </c>
      <c r="M175" s="252"/>
      <c r="N175" s="253">
        <f t="shared" si="15"/>
        <v>0</v>
      </c>
      <c r="O175" s="253"/>
      <c r="P175" s="253"/>
      <c r="Q175" s="253"/>
      <c r="R175" s="39"/>
      <c r="T175" s="169" t="s">
        <v>22</v>
      </c>
      <c r="U175" s="46" t="s">
        <v>42</v>
      </c>
      <c r="V175" s="38"/>
      <c r="W175" s="170">
        <f t="shared" si="16"/>
        <v>0</v>
      </c>
      <c r="X175" s="170">
        <v>0</v>
      </c>
      <c r="Y175" s="170">
        <f t="shared" si="17"/>
        <v>0</v>
      </c>
      <c r="Z175" s="170">
        <v>0</v>
      </c>
      <c r="AA175" s="171">
        <f t="shared" si="18"/>
        <v>0</v>
      </c>
      <c r="AR175" s="21" t="s">
        <v>153</v>
      </c>
      <c r="AT175" s="21" t="s">
        <v>139</v>
      </c>
      <c r="AU175" s="21" t="s">
        <v>101</v>
      </c>
      <c r="AY175" s="21" t="s">
        <v>138</v>
      </c>
      <c r="BE175" s="108">
        <f t="shared" si="19"/>
        <v>0</v>
      </c>
      <c r="BF175" s="108">
        <f t="shared" si="20"/>
        <v>0</v>
      </c>
      <c r="BG175" s="108">
        <f t="shared" si="21"/>
        <v>0</v>
      </c>
      <c r="BH175" s="108">
        <f t="shared" si="22"/>
        <v>0</v>
      </c>
      <c r="BI175" s="108">
        <f t="shared" si="23"/>
        <v>0</v>
      </c>
      <c r="BJ175" s="21" t="s">
        <v>85</v>
      </c>
      <c r="BK175" s="108">
        <f t="shared" si="24"/>
        <v>0</v>
      </c>
      <c r="BL175" s="21" t="s">
        <v>153</v>
      </c>
      <c r="BM175" s="21" t="s">
        <v>311</v>
      </c>
    </row>
    <row r="176" spans="2:65" s="1" customFormat="1" ht="16.5" customHeight="1">
      <c r="B176" s="37"/>
      <c r="C176" s="165" t="s">
        <v>312</v>
      </c>
      <c r="D176" s="165" t="s">
        <v>139</v>
      </c>
      <c r="E176" s="166" t="s">
        <v>313</v>
      </c>
      <c r="F176" s="250" t="s">
        <v>314</v>
      </c>
      <c r="G176" s="250"/>
      <c r="H176" s="250"/>
      <c r="I176" s="250"/>
      <c r="J176" s="167" t="s">
        <v>215</v>
      </c>
      <c r="K176" s="168">
        <v>25</v>
      </c>
      <c r="L176" s="251">
        <v>0</v>
      </c>
      <c r="M176" s="252"/>
      <c r="N176" s="253">
        <f t="shared" si="15"/>
        <v>0</v>
      </c>
      <c r="O176" s="253"/>
      <c r="P176" s="253"/>
      <c r="Q176" s="253"/>
      <c r="R176" s="39"/>
      <c r="T176" s="169" t="s">
        <v>22</v>
      </c>
      <c r="U176" s="46" t="s">
        <v>42</v>
      </c>
      <c r="V176" s="38"/>
      <c r="W176" s="170">
        <f t="shared" si="16"/>
        <v>0</v>
      </c>
      <c r="X176" s="170">
        <v>0</v>
      </c>
      <c r="Y176" s="170">
        <f t="shared" si="17"/>
        <v>0</v>
      </c>
      <c r="Z176" s="170">
        <v>0</v>
      </c>
      <c r="AA176" s="171">
        <f t="shared" si="18"/>
        <v>0</v>
      </c>
      <c r="AR176" s="21" t="s">
        <v>153</v>
      </c>
      <c r="AT176" s="21" t="s">
        <v>139</v>
      </c>
      <c r="AU176" s="21" t="s">
        <v>101</v>
      </c>
      <c r="AY176" s="21" t="s">
        <v>138</v>
      </c>
      <c r="BE176" s="108">
        <f t="shared" si="19"/>
        <v>0</v>
      </c>
      <c r="BF176" s="108">
        <f t="shared" si="20"/>
        <v>0</v>
      </c>
      <c r="BG176" s="108">
        <f t="shared" si="21"/>
        <v>0</v>
      </c>
      <c r="BH176" s="108">
        <f t="shared" si="22"/>
        <v>0</v>
      </c>
      <c r="BI176" s="108">
        <f t="shared" si="23"/>
        <v>0</v>
      </c>
      <c r="BJ176" s="21" t="s">
        <v>85</v>
      </c>
      <c r="BK176" s="108">
        <f t="shared" si="24"/>
        <v>0</v>
      </c>
      <c r="BL176" s="21" t="s">
        <v>153</v>
      </c>
      <c r="BM176" s="21" t="s">
        <v>315</v>
      </c>
    </row>
    <row r="177" spans="2:65" s="1" customFormat="1" ht="38.25" customHeight="1">
      <c r="B177" s="37"/>
      <c r="C177" s="165" t="s">
        <v>316</v>
      </c>
      <c r="D177" s="165" t="s">
        <v>139</v>
      </c>
      <c r="E177" s="166" t="s">
        <v>317</v>
      </c>
      <c r="F177" s="250" t="s">
        <v>318</v>
      </c>
      <c r="G177" s="250"/>
      <c r="H177" s="250"/>
      <c r="I177" s="250"/>
      <c r="J177" s="167" t="s">
        <v>319</v>
      </c>
      <c r="K177" s="168">
        <v>12</v>
      </c>
      <c r="L177" s="251">
        <v>0</v>
      </c>
      <c r="M177" s="252"/>
      <c r="N177" s="253">
        <f t="shared" si="15"/>
        <v>0</v>
      </c>
      <c r="O177" s="253"/>
      <c r="P177" s="253"/>
      <c r="Q177" s="253"/>
      <c r="R177" s="39"/>
      <c r="T177" s="169" t="s">
        <v>22</v>
      </c>
      <c r="U177" s="46" t="s">
        <v>42</v>
      </c>
      <c r="V177" s="38"/>
      <c r="W177" s="170">
        <f t="shared" si="16"/>
        <v>0</v>
      </c>
      <c r="X177" s="170">
        <v>0</v>
      </c>
      <c r="Y177" s="170">
        <f t="shared" si="17"/>
        <v>0</v>
      </c>
      <c r="Z177" s="170">
        <v>0</v>
      </c>
      <c r="AA177" s="171">
        <f t="shared" si="18"/>
        <v>0</v>
      </c>
      <c r="AR177" s="21" t="s">
        <v>153</v>
      </c>
      <c r="AT177" s="21" t="s">
        <v>139</v>
      </c>
      <c r="AU177" s="21" t="s">
        <v>101</v>
      </c>
      <c r="AY177" s="21" t="s">
        <v>138</v>
      </c>
      <c r="BE177" s="108">
        <f t="shared" si="19"/>
        <v>0</v>
      </c>
      <c r="BF177" s="108">
        <f t="shared" si="20"/>
        <v>0</v>
      </c>
      <c r="BG177" s="108">
        <f t="shared" si="21"/>
        <v>0</v>
      </c>
      <c r="BH177" s="108">
        <f t="shared" si="22"/>
        <v>0</v>
      </c>
      <c r="BI177" s="108">
        <f t="shared" si="23"/>
        <v>0</v>
      </c>
      <c r="BJ177" s="21" t="s">
        <v>85</v>
      </c>
      <c r="BK177" s="108">
        <f t="shared" si="24"/>
        <v>0</v>
      </c>
      <c r="BL177" s="21" t="s">
        <v>153</v>
      </c>
      <c r="BM177" s="21" t="s">
        <v>320</v>
      </c>
    </row>
    <row r="178" spans="2:65" s="11" customFormat="1" ht="16.5" customHeight="1">
      <c r="B178" s="183"/>
      <c r="C178" s="184"/>
      <c r="D178" s="184"/>
      <c r="E178" s="185" t="s">
        <v>22</v>
      </c>
      <c r="F178" s="246" t="s">
        <v>321</v>
      </c>
      <c r="G178" s="247"/>
      <c r="H178" s="247"/>
      <c r="I178" s="247"/>
      <c r="J178" s="184"/>
      <c r="K178" s="186">
        <v>12</v>
      </c>
      <c r="L178" s="184"/>
      <c r="M178" s="184"/>
      <c r="N178" s="184"/>
      <c r="O178" s="184"/>
      <c r="P178" s="184"/>
      <c r="Q178" s="184"/>
      <c r="R178" s="187"/>
      <c r="T178" s="188"/>
      <c r="U178" s="184"/>
      <c r="V178" s="184"/>
      <c r="W178" s="184"/>
      <c r="X178" s="184"/>
      <c r="Y178" s="184"/>
      <c r="Z178" s="184"/>
      <c r="AA178" s="189"/>
      <c r="AT178" s="190" t="s">
        <v>247</v>
      </c>
      <c r="AU178" s="190" t="s">
        <v>101</v>
      </c>
      <c r="AV178" s="11" t="s">
        <v>101</v>
      </c>
      <c r="AW178" s="11" t="s">
        <v>34</v>
      </c>
      <c r="AX178" s="11" t="s">
        <v>85</v>
      </c>
      <c r="AY178" s="190" t="s">
        <v>138</v>
      </c>
    </row>
    <row r="179" spans="2:65" s="1" customFormat="1" ht="38.25" customHeight="1">
      <c r="B179" s="37"/>
      <c r="C179" s="165" t="s">
        <v>322</v>
      </c>
      <c r="D179" s="165" t="s">
        <v>139</v>
      </c>
      <c r="E179" s="166" t="s">
        <v>323</v>
      </c>
      <c r="F179" s="250" t="s">
        <v>324</v>
      </c>
      <c r="G179" s="250"/>
      <c r="H179" s="250"/>
      <c r="I179" s="250"/>
      <c r="J179" s="167" t="s">
        <v>325</v>
      </c>
      <c r="K179" s="168">
        <v>1</v>
      </c>
      <c r="L179" s="251">
        <v>0</v>
      </c>
      <c r="M179" s="252"/>
      <c r="N179" s="253">
        <f>ROUND(L179*K179,2)</f>
        <v>0</v>
      </c>
      <c r="O179" s="253"/>
      <c r="P179" s="253"/>
      <c r="Q179" s="253"/>
      <c r="R179" s="39"/>
      <c r="T179" s="169" t="s">
        <v>22</v>
      </c>
      <c r="U179" s="46" t="s">
        <v>42</v>
      </c>
      <c r="V179" s="38"/>
      <c r="W179" s="170">
        <f>V179*K179</f>
        <v>0</v>
      </c>
      <c r="X179" s="170">
        <v>0</v>
      </c>
      <c r="Y179" s="170">
        <f>X179*K179</f>
        <v>0</v>
      </c>
      <c r="Z179" s="170">
        <v>0</v>
      </c>
      <c r="AA179" s="171">
        <f>Z179*K179</f>
        <v>0</v>
      </c>
      <c r="AR179" s="21" t="s">
        <v>153</v>
      </c>
      <c r="AT179" s="21" t="s">
        <v>139</v>
      </c>
      <c r="AU179" s="21" t="s">
        <v>101</v>
      </c>
      <c r="AY179" s="21" t="s">
        <v>138</v>
      </c>
      <c r="BE179" s="108">
        <f>IF(U179="základní",N179,0)</f>
        <v>0</v>
      </c>
      <c r="BF179" s="108">
        <f>IF(U179="snížená",N179,0)</f>
        <v>0</v>
      </c>
      <c r="BG179" s="108">
        <f>IF(U179="zákl. přenesená",N179,0)</f>
        <v>0</v>
      </c>
      <c r="BH179" s="108">
        <f>IF(U179="sníž. přenesená",N179,0)</f>
        <v>0</v>
      </c>
      <c r="BI179" s="108">
        <f>IF(U179="nulová",N179,0)</f>
        <v>0</v>
      </c>
      <c r="BJ179" s="21" t="s">
        <v>85</v>
      </c>
      <c r="BK179" s="108">
        <f>ROUND(L179*K179,2)</f>
        <v>0</v>
      </c>
      <c r="BL179" s="21" t="s">
        <v>153</v>
      </c>
      <c r="BM179" s="21" t="s">
        <v>326</v>
      </c>
    </row>
    <row r="180" spans="2:65" s="1" customFormat="1" ht="49.9" customHeight="1">
      <c r="B180" s="37"/>
      <c r="C180" s="38"/>
      <c r="D180" s="156" t="s">
        <v>327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290">
        <f>BK180</f>
        <v>0</v>
      </c>
      <c r="O180" s="291"/>
      <c r="P180" s="291"/>
      <c r="Q180" s="291"/>
      <c r="R180" s="39"/>
      <c r="T180" s="145"/>
      <c r="U180" s="58"/>
      <c r="V180" s="58"/>
      <c r="W180" s="58"/>
      <c r="X180" s="58"/>
      <c r="Y180" s="58"/>
      <c r="Z180" s="58"/>
      <c r="AA180" s="60"/>
      <c r="AT180" s="21" t="s">
        <v>76</v>
      </c>
      <c r="AU180" s="21" t="s">
        <v>77</v>
      </c>
      <c r="AY180" s="21" t="s">
        <v>328</v>
      </c>
      <c r="BK180" s="108">
        <v>0</v>
      </c>
    </row>
    <row r="181" spans="2:65" s="1" customFormat="1" ht="6.95" customHeight="1">
      <c r="B181" s="61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3"/>
    </row>
  </sheetData>
  <sheetProtection algorithmName="SHA-512" hashValue="rRDUZVqEe1FRHFPHMlpxwia7AfyCi08buF7S6JTCat5KP4p96tuWNVbOiZj60DtmtD+cQDZ8kGJcrHNHI2zbOA==" saltValue="qS1aumVjkWeMZ92bSZ19EdD2La/tQDNcZMNbe+12CbO+fuVrjz5ROBOqRJchHkbRfrUQ3jwYh+jvTAolljy7Og==" spinCount="10" sheet="1" objects="1" scenarios="1" formatColumns="0" formatRows="0"/>
  <mergeCells count="210">
    <mergeCell ref="F176:I176"/>
    <mergeCell ref="F177:I177"/>
    <mergeCell ref="F178:I178"/>
    <mergeCell ref="F109:P109"/>
    <mergeCell ref="F110:P110"/>
    <mergeCell ref="M112:P112"/>
    <mergeCell ref="F171:I171"/>
    <mergeCell ref="F170:I170"/>
    <mergeCell ref="F172:I172"/>
    <mergeCell ref="F173:I173"/>
    <mergeCell ref="F174:I174"/>
    <mergeCell ref="F175:I175"/>
    <mergeCell ref="L175:M175"/>
    <mergeCell ref="L176:M176"/>
    <mergeCell ref="L177:M177"/>
    <mergeCell ref="F179:I179"/>
    <mergeCell ref="D95:H95"/>
    <mergeCell ref="D94:H94"/>
    <mergeCell ref="D96:H96"/>
    <mergeCell ref="D97:H97"/>
    <mergeCell ref="D98:H98"/>
    <mergeCell ref="F155:I155"/>
    <mergeCell ref="F158:I158"/>
    <mergeCell ref="F156:I156"/>
    <mergeCell ref="F157:I157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79:M179"/>
    <mergeCell ref="N180:Q180"/>
    <mergeCell ref="N179:Q179"/>
    <mergeCell ref="L158:M158"/>
    <mergeCell ref="L159:M159"/>
    <mergeCell ref="N158:Q158"/>
    <mergeCell ref="N159:Q159"/>
    <mergeCell ref="L160:M160"/>
    <mergeCell ref="N160:Q160"/>
    <mergeCell ref="N164:Q164"/>
    <mergeCell ref="N165:Q165"/>
    <mergeCell ref="N168:Q168"/>
    <mergeCell ref="N172:Q172"/>
    <mergeCell ref="N173:Q173"/>
    <mergeCell ref="N174:Q174"/>
    <mergeCell ref="N175:Q175"/>
    <mergeCell ref="N176:Q176"/>
    <mergeCell ref="N177:Q177"/>
    <mergeCell ref="L174:M174"/>
    <mergeCell ref="L164:M164"/>
    <mergeCell ref="L165:M165"/>
    <mergeCell ref="L168:M168"/>
    <mergeCell ref="L172:M172"/>
    <mergeCell ref="L173:M173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M114:Q114"/>
    <mergeCell ref="M115:Q115"/>
    <mergeCell ref="F117:I117"/>
    <mergeCell ref="L117:M117"/>
    <mergeCell ref="N117:Q117"/>
    <mergeCell ref="N118:Q118"/>
    <mergeCell ref="N119:Q119"/>
    <mergeCell ref="N120:Q120"/>
    <mergeCell ref="F121:I121"/>
    <mergeCell ref="F123:I123"/>
    <mergeCell ref="L121:M121"/>
    <mergeCell ref="N121:Q121"/>
    <mergeCell ref="F122:I122"/>
    <mergeCell ref="L122:M122"/>
    <mergeCell ref="N122:Q122"/>
    <mergeCell ref="L123:M123"/>
    <mergeCell ref="N123:Q123"/>
    <mergeCell ref="F124:I124"/>
    <mergeCell ref="F126:I126"/>
    <mergeCell ref="F125:I125"/>
    <mergeCell ref="L124:M124"/>
    <mergeCell ref="N124:Q124"/>
    <mergeCell ref="L125:M125"/>
    <mergeCell ref="N125:Q125"/>
    <mergeCell ref="L126:M126"/>
    <mergeCell ref="N126:Q126"/>
    <mergeCell ref="F127:I127"/>
    <mergeCell ref="F129:I129"/>
    <mergeCell ref="L127:M127"/>
    <mergeCell ref="N127:Q127"/>
    <mergeCell ref="F128:I128"/>
    <mergeCell ref="L128:M128"/>
    <mergeCell ref="N128:Q128"/>
    <mergeCell ref="L129:M129"/>
    <mergeCell ref="N129:Q129"/>
    <mergeCell ref="F130:I130"/>
    <mergeCell ref="F132:I132"/>
    <mergeCell ref="L130:M130"/>
    <mergeCell ref="N130:Q130"/>
    <mergeCell ref="F131:I131"/>
    <mergeCell ref="L131:M131"/>
    <mergeCell ref="N131:Q131"/>
    <mergeCell ref="L132:M132"/>
    <mergeCell ref="N132:Q132"/>
    <mergeCell ref="F133:I133"/>
    <mergeCell ref="F135:I135"/>
    <mergeCell ref="L133:M133"/>
    <mergeCell ref="N133:Q133"/>
    <mergeCell ref="F134:I134"/>
    <mergeCell ref="L134:M134"/>
    <mergeCell ref="N134:Q134"/>
    <mergeCell ref="L135:M135"/>
    <mergeCell ref="N135:Q135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F139:I139"/>
    <mergeCell ref="F141:I141"/>
    <mergeCell ref="L139:M139"/>
    <mergeCell ref="N139:Q139"/>
    <mergeCell ref="F140:I140"/>
    <mergeCell ref="L140:M140"/>
    <mergeCell ref="N140:Q140"/>
    <mergeCell ref="L141:M141"/>
    <mergeCell ref="N141:Q141"/>
    <mergeCell ref="L142:M142"/>
    <mergeCell ref="N142:Q142"/>
    <mergeCell ref="F149:I149"/>
    <mergeCell ref="F150:I150"/>
    <mergeCell ref="L150:M150"/>
    <mergeCell ref="N150:Q150"/>
    <mergeCell ref="L151:M151"/>
    <mergeCell ref="N151:Q151"/>
    <mergeCell ref="L143:M143"/>
    <mergeCell ref="N143:Q143"/>
    <mergeCell ref="F142:I142"/>
    <mergeCell ref="F145:I145"/>
    <mergeCell ref="F143:I143"/>
    <mergeCell ref="L145:M145"/>
    <mergeCell ref="N145:Q145"/>
    <mergeCell ref="F146:I146"/>
    <mergeCell ref="L146:M146"/>
    <mergeCell ref="N146:Q146"/>
    <mergeCell ref="F152:I152"/>
    <mergeCell ref="F153:I153"/>
    <mergeCell ref="F154:I154"/>
    <mergeCell ref="L154:M154"/>
    <mergeCell ref="N154:Q154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47:I147"/>
    <mergeCell ref="N144:Q144"/>
    <mergeCell ref="F148:I148"/>
    <mergeCell ref="F151:I151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2018-009-a - Stavební a k...</vt:lpstr>
      <vt:lpstr>'2018-009-a - Stavební a k...'!Názvy_tisku</vt:lpstr>
      <vt:lpstr>'Rekapitulace stavby'!Názvy_tisku</vt:lpstr>
      <vt:lpstr>'2018-009-a - Stavební a k...'!Oblast_tisku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Ondra-PC\Ondra</dc:creator>
  <cp:lastModifiedBy>knoblochova</cp:lastModifiedBy>
  <cp:lastPrinted>2018-11-02T11:25:11Z</cp:lastPrinted>
  <dcterms:created xsi:type="dcterms:W3CDTF">2018-11-01T12:40:05Z</dcterms:created>
  <dcterms:modified xsi:type="dcterms:W3CDTF">2018-11-19T09:28:19Z</dcterms:modified>
</cp:coreProperties>
</file>