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_xlfn.SINGLE" hidden="1">#NAME?</definedName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Pol'!$A$1:$U$81</definedName>
    <definedName name="_xlnm.Print_Area" localSheetId="1">'Stavba'!$A$1:$J$53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<sst xmlns="http://schemas.openxmlformats.org/spreadsheetml/2006/main" count="387" uniqueCount="224">
  <si>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</si>
  <si>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</si>
  <si>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</si>
  <si>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</si>
  <si>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</si>
  <si>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</si>
  <si>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</si>
  <si>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</si>
  <si>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</si>
  <si>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</si>
  <si>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</si>
  <si>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</si>
  <si>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</si>
  <si>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</si>
  <si>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</si>
  <si>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</si>
  <si>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</si>
  <si>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</si>
  <si>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</si>
  <si>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</si>
  <si>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</si>
  <si>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</si>
  <si>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</si>
  <si>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</si>
  <si>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</si>
  <si>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</si>
  <si>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</si>
  <si>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</si>
  <si>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</si>
  <si>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</si>
  <si>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</si>
  <si>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</si>
  <si>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</si>
  <si>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</si>
  <si>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</si>
  <si>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</si>
  <si>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</si>
  <si>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</si>
  <si>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</si>
  <si>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</si>
  <si>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</si>
  <si>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</si>
  <si>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</si>
  <si>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Podřipská 1, Horní Beřkovice</t>
  </si>
  <si>
    <t>Rozpočet:</t>
  </si>
  <si>
    <t>Misto</t>
  </si>
  <si>
    <t>Ing. Tereza Vostrovská</t>
  </si>
  <si>
    <t>Výměna rozvodů SV, TUV a kanalizace v budově C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</si>
  <si>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</si>
  <si>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</si>
  <si>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</si>
  <si>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</si>
  <si>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</si>
  <si>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</si>
  <si>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</si>
  <si>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</si>
  <si>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</si>
  <si>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</si>
  <si>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</si>
  <si>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8</t>
  </si>
  <si>
    <t>Trubní vedení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</si>
  <si>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</si>
  <si>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</si>
  <si>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</si>
  <si>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</si>
  <si>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</si>
  <si>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</si>
  <si>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</si>
  <si>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</si>
  <si>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</si>
  <si>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</si>
  <si>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</si>
  <si>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</si>
  <si>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</si>
  <si>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</si>
  <si>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</si>
  <si>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</si>
  <si>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</si>
  <si>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</si>
  <si>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</si>
  <si>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</si>
  <si>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</si>
  <si>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</si>
  <si>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</si>
  <si>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</si>
  <si>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</si>
  <si>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</si>
  <si>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</si>
  <si>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</si>
  <si>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</si>
  <si>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</si>
  <si>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</si>
  <si>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</si>
  <si>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</si>
  <si>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</si>
  <si>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</si>
  <si>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</si>
  <si>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</si>
  <si>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894432112R00</t>
  </si>
  <si>
    <t>Osazení plastové šachty revizní prům.425 mm</t>
  </si>
  <si>
    <t>kus</t>
  </si>
  <si>
    <t>POL1_0</t>
  </si>
  <si>
    <t>28697196R</t>
  </si>
  <si>
    <t>Dno šachetní PP DN 400/160 mm KG sběrné T2, RŠ DN400</t>
  </si>
  <si>
    <t>POL3_0</t>
  </si>
  <si>
    <t>286971402R</t>
  </si>
  <si>
    <t>Roura šachtová korugovaná  bez hrdla 425/1500 mm</t>
  </si>
  <si>
    <t>28697146R</t>
  </si>
  <si>
    <t>Poklop do šachtové roury 425 mm/1,5 T PP</t>
  </si>
  <si>
    <t>286971471R</t>
  </si>
  <si>
    <t>Těsnění šachtové roury a teleskopu 425 mm</t>
  </si>
  <si>
    <t>998276101R00</t>
  </si>
  <si>
    <t>Přesun hmot, trubní vedení plastová, otevř. výkop</t>
  </si>
  <si>
    <t>t</t>
  </si>
  <si>
    <t>721176214R00</t>
  </si>
  <si>
    <t>Potrubí KG odpadní D 160 x 4,0 mm</t>
  </si>
  <si>
    <t>m</t>
  </si>
  <si>
    <t>28656152R</t>
  </si>
  <si>
    <t>Koleno kanalizační DN 160 mm</t>
  </si>
  <si>
    <t>721176116R00</t>
  </si>
  <si>
    <t>Potrubí HT odpadní D 125 x 3,1 mm</t>
  </si>
  <si>
    <t>28615377.AR</t>
  </si>
  <si>
    <t>Odbočka HTEA D 125/ 110 mm PP</t>
  </si>
  <si>
    <t>721176115R00</t>
  </si>
  <si>
    <t>Potrubí HT odpadní D 110 x 2,7 mm</t>
  </si>
  <si>
    <t>28615299.AR</t>
  </si>
  <si>
    <t>Koleno HTB D 110 mm PP</t>
  </si>
  <si>
    <t>721176113R00</t>
  </si>
  <si>
    <t>Potrubí HT odpadní D 50 x 1,8 mm</t>
  </si>
  <si>
    <t>28615289.AR</t>
  </si>
  <si>
    <t>Koleno HTB D 50 mm PP</t>
  </si>
  <si>
    <t>28615342.AR</t>
  </si>
  <si>
    <t>Odbočka HTEA D 50/ 50 mm PP</t>
  </si>
  <si>
    <t>721176102R00</t>
  </si>
  <si>
    <t>Potrubí HT odpadní D 40 x 1,8 mm</t>
  </si>
  <si>
    <t>28615284.AR</t>
  </si>
  <si>
    <t>Koleno HTB D 40 mm PP</t>
  </si>
  <si>
    <t>2</t>
  </si>
  <si>
    <t xml:space="preserve">HT materiál ostatní </t>
  </si>
  <si>
    <t>kpl</t>
  </si>
  <si>
    <t>998721202R00</t>
  </si>
  <si>
    <t>Přesun hmot pro vnitřní kanalizaci, výšky do 12 m</t>
  </si>
  <si>
    <t>722172315R00</t>
  </si>
  <si>
    <t>28654010R</t>
  </si>
  <si>
    <t>Koleno PPR  D 50 mm</t>
  </si>
  <si>
    <t>722172314R00</t>
  </si>
  <si>
    <t>28654008R</t>
  </si>
  <si>
    <t>Koleno PPR  D 40 mm</t>
  </si>
  <si>
    <t>722172313R00</t>
  </si>
  <si>
    <t>28654006R</t>
  </si>
  <si>
    <t>Koleno PPR  D 32 mm</t>
  </si>
  <si>
    <t>722172312R00</t>
  </si>
  <si>
    <t>28654004R</t>
  </si>
  <si>
    <t>Koleno PPR  D 25 mm</t>
  </si>
  <si>
    <t>722172311R00</t>
  </si>
  <si>
    <t>28654002R</t>
  </si>
  <si>
    <t>Koleno PPR  D 20 mm</t>
  </si>
  <si>
    <t>1</t>
  </si>
  <si>
    <t>PPR fitinky ostatní</t>
  </si>
  <si>
    <t>722181212RW6</t>
  </si>
  <si>
    <t>Izolace návleková tl. stěny 9 mm, vnitřní průměr 50 mm</t>
  </si>
  <si>
    <t>722181212RW2</t>
  </si>
  <si>
    <t>Izolace návleková tl. stěny 9 mm, vnitřní průměr 45 mm</t>
  </si>
  <si>
    <t>722181211RU1</t>
  </si>
  <si>
    <t>Izolace návleková tl. stěny 6 mm, vnitřní průměr 32 mm</t>
  </si>
  <si>
    <t>722181211RT8</t>
  </si>
  <si>
    <t>Izolace návleková tl. stěny 6 mm, vnitřní průměr 25 mm</t>
  </si>
  <si>
    <t>722181211RT7</t>
  </si>
  <si>
    <t>Izolace návleková tl. stěny 6 mm, vnitřní průměr 22 mm</t>
  </si>
  <si>
    <t>998722202R00</t>
  </si>
  <si>
    <t>Přesun hmot pro vnitřní vodovod, výšky do 12 m</t>
  </si>
  <si>
    <t>725539108R00</t>
  </si>
  <si>
    <t>Montáž zásobníku elektrick. akumulačního do 1200 l</t>
  </si>
  <si>
    <t>soubor</t>
  </si>
  <si>
    <t>48438814.AR</t>
  </si>
  <si>
    <t>Ohřívač TUV 750 l, stacionární nepřímotopný se dvěma trub.výměníky</t>
  </si>
  <si>
    <t>732421313R00</t>
  </si>
  <si>
    <t>Čerpadlo oběhové Grundfos UPS 30-60, 180 mm</t>
  </si>
  <si>
    <t>3</t>
  </si>
  <si>
    <t xml:space="preserve">Mosazné armatury </t>
  </si>
  <si>
    <t>725200030RA0</t>
  </si>
  <si>
    <t>Montáž zařizovacích předmětů - umyvadlo</t>
  </si>
  <si>
    <t>POL2_0</t>
  </si>
  <si>
    <t>725017122R00</t>
  </si>
  <si>
    <t>Umyvadlo na šrouby 55 x 42 cm, bílé</t>
  </si>
  <si>
    <t>725823121R00</t>
  </si>
  <si>
    <t>Baterie umyvadlová antivandal, nerezová, stojánková</t>
  </si>
  <si>
    <t>55161202R</t>
  </si>
  <si>
    <t>Sifon umyvadlový</t>
  </si>
  <si>
    <t>55161204R</t>
  </si>
  <si>
    <t>Výpusť umyvadlová cick/clack</t>
  </si>
  <si>
    <t>721213213R00</t>
  </si>
  <si>
    <t>Žlab odtokový,ke zdi,pro dlažbu, dl. 700mm</t>
  </si>
  <si>
    <t>725845811R00</t>
  </si>
  <si>
    <t>Baterie sprchová nástěn. antivalid., nerezová</t>
  </si>
  <si>
    <t>55145352R</t>
  </si>
  <si>
    <t>Set sprchový hadice, růžice, držák</t>
  </si>
  <si>
    <t>725013138R00</t>
  </si>
  <si>
    <t>Klozet kombi,nádrž s armat.odpad svislý,bílý</t>
  </si>
  <si>
    <t>725814103R00</t>
  </si>
  <si>
    <t>Ventil rohový 1/2 x 3/8"</t>
  </si>
  <si>
    <t>55110050R</t>
  </si>
  <si>
    <t>Hadice 3/8" x 38/" 40 cm</t>
  </si>
  <si>
    <t>4</t>
  </si>
  <si>
    <t>Spojovací materiál a těsnící materiál</t>
  </si>
  <si>
    <t>725814106R00</t>
  </si>
  <si>
    <t>Ventil vřetenový ventil 1"</t>
  </si>
  <si>
    <t>55137383R</t>
  </si>
  <si>
    <t>Šroubení přímé 1" mosazné</t>
  </si>
  <si>
    <t>998725202R00</t>
  </si>
  <si>
    <t>Přesun hmot pro zařizovací předměty, výšky do 12 m</t>
  </si>
  <si>
    <t>005 12-1020.R</t>
  </si>
  <si>
    <t xml:space="preserve">Zařízení staveniště </t>
  </si>
  <si>
    <t>POL99_0</t>
  </si>
  <si>
    <t/>
  </si>
  <si>
    <t>SUM</t>
  </si>
  <si>
    <t>POPUZIV</t>
  </si>
  <si>
    <t>END</t>
  </si>
  <si>
    <t>Potrubí z PPR, D 25x3,5 mm, PN 16</t>
  </si>
  <si>
    <t>Potrubí z PPR, D 32x4,4 mm, PN 16</t>
  </si>
  <si>
    <t>Potrubí z PPR, D 40x5,5 mm, PN 16</t>
  </si>
  <si>
    <t>Potrubí z PPR, D 50x6,9 mm, PN 16</t>
  </si>
  <si>
    <t>Potrubí z PPR, D 20x2,8 mm, PN 16</t>
  </si>
  <si>
    <t>Výměna rozvodů kanalizačního a vodovodního potrubí v budově „C" v PN Horní Beřkovice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</si>
</sst>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13" fillId="0" borderId="39" xfId="0" applyNumberFormat="1" applyFont="1" applyBorder="1" applyAlignment="1">
      <alignment vertical="top" shrinkToFit="1"/>
    </xf>
    <xf numFmtId="174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4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Alignment="1">
      <alignment horizontal="left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7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9" t="s">
        <v>39</v>
      </c>
      <c r="B2" s="199"/>
      <c r="C2" s="199"/>
      <c r="D2" s="199"/>
      <c r="E2" s="199"/>
      <c r="F2" s="199"/>
      <c r="G2" s="199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6"/>
  <sheetViews>
    <sheetView showGridLines="0" tabSelected="1" zoomScaleSheetLayoutView="75" workbookViewId="0" topLeftCell="B1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>
      <c r="A2" s="4"/>
      <c r="B2" s="81" t="s">
        <v>40</v>
      </c>
      <c r="C2" s="82"/>
      <c r="D2" s="216" t="s">
        <v>223</v>
      </c>
      <c r="E2" s="217"/>
      <c r="F2" s="217"/>
      <c r="G2" s="217"/>
      <c r="H2" s="217"/>
      <c r="I2" s="217"/>
      <c r="J2" s="218"/>
      <c r="O2" s="2"/>
    </row>
    <row r="3" spans="1:10" ht="23.25" customHeight="1">
      <c r="A3" s="4"/>
      <c r="B3" s="83" t="s">
        <v>45</v>
      </c>
      <c r="C3" s="84"/>
      <c r="D3" s="244" t="s">
        <v>43</v>
      </c>
      <c r="E3" s="245"/>
      <c r="F3" s="245"/>
      <c r="G3" s="245"/>
      <c r="H3" s="245"/>
      <c r="I3" s="245"/>
      <c r="J3" s="246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0" ht="15.75" customHeight="1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0" ht="15.75" customHeight="1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198"/>
      <c r="J11" s="11"/>
    </row>
    <row r="12" spans="1:10" ht="15.75" customHeight="1">
      <c r="A12" s="4"/>
      <c r="B12" s="41"/>
      <c r="C12" s="26"/>
      <c r="D12" s="242"/>
      <c r="E12" s="242"/>
      <c r="F12" s="242"/>
      <c r="G12" s="242"/>
      <c r="H12" s="28" t="s">
        <v>34</v>
      </c>
      <c r="I12" s="198"/>
      <c r="J12" s="11"/>
    </row>
    <row r="13" spans="1:10" ht="15.75" customHeight="1">
      <c r="A13" s="4"/>
      <c r="B13" s="42"/>
      <c r="C13" s="93"/>
      <c r="D13" s="243"/>
      <c r="E13" s="243"/>
      <c r="F13" s="243"/>
      <c r="G13" s="243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0" ht="23.25" customHeight="1">
      <c r="A16" s="140" t="s">
        <v>23</v>
      </c>
      <c r="B16" s="141" t="s">
        <v>23</v>
      </c>
      <c r="C16" s="58"/>
      <c r="D16" s="59"/>
      <c r="E16" s="219"/>
      <c r="F16" s="220"/>
      <c r="G16" s="219"/>
      <c r="H16" s="220"/>
      <c r="I16" s="219">
        <f>SUMIF(F47:F52,A16,I47:I52)+SUMIF(F47:F52,"PSU",I47:I52)</f>
        <v>0</v>
      </c>
      <c r="J16" s="221"/>
    </row>
    <row r="17" spans="1:10" ht="23.25" customHeight="1">
      <c r="A17" s="140" t="s">
        <v>24</v>
      </c>
      <c r="B17" s="141" t="s">
        <v>24</v>
      </c>
      <c r="C17" s="58"/>
      <c r="D17" s="59"/>
      <c r="E17" s="219"/>
      <c r="F17" s="220"/>
      <c r="G17" s="219"/>
      <c r="H17" s="220"/>
      <c r="I17" s="219">
        <f>SUMIF(F47:F52,A17,I47:I52)</f>
        <v>0</v>
      </c>
      <c r="J17" s="221"/>
    </row>
    <row r="18" spans="1:10" ht="23.25" customHeight="1">
      <c r="A18" s="140" t="s">
        <v>25</v>
      </c>
      <c r="B18" s="141" t="s">
        <v>25</v>
      </c>
      <c r="C18" s="58"/>
      <c r="D18" s="59"/>
      <c r="E18" s="219"/>
      <c r="F18" s="220"/>
      <c r="G18" s="219"/>
      <c r="H18" s="220"/>
      <c r="I18" s="219">
        <f>SUMIF(F47:F52,A18,I47:I52)</f>
        <v>0</v>
      </c>
      <c r="J18" s="221"/>
    </row>
    <row r="19" spans="1:10" ht="23.25" customHeight="1">
      <c r="A19" s="140" t="s">
        <v>69</v>
      </c>
      <c r="B19" s="141" t="s">
        <v>26</v>
      </c>
      <c r="C19" s="58"/>
      <c r="D19" s="59"/>
      <c r="E19" s="219"/>
      <c r="F19" s="220"/>
      <c r="G19" s="219"/>
      <c r="H19" s="220"/>
      <c r="I19" s="219">
        <f>SUMIF(F47:F52,A19,I47:I52)</f>
        <v>0</v>
      </c>
      <c r="J19" s="221"/>
    </row>
    <row r="20" spans="1:10" ht="23.25" customHeight="1">
      <c r="A20" s="140" t="s">
        <v>70</v>
      </c>
      <c r="B20" s="141" t="s">
        <v>27</v>
      </c>
      <c r="C20" s="58"/>
      <c r="D20" s="59"/>
      <c r="E20" s="219"/>
      <c r="F20" s="220"/>
      <c r="G20" s="219"/>
      <c r="H20" s="220"/>
      <c r="I20" s="219">
        <f>SUMIF(F47:F52,A20,I47:I52)</f>
        <v>0</v>
      </c>
      <c r="J20" s="221"/>
    </row>
    <row r="21" spans="1:10" ht="23.25" customHeight="1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customHeight="1" hidden="1" thickBot="1">
      <c r="A28" s="4"/>
      <c r="B28" s="112" t="s">
        <v>22</v>
      </c>
      <c r="C28" s="113"/>
      <c r="D28" s="113"/>
      <c r="E28" s="114"/>
      <c r="F28" s="115"/>
      <c r="G28" s="239">
        <f>ZakladDPHSniVypocet+ZakladDPHZaklVypocet</f>
        <v>0</v>
      </c>
      <c r="H28" s="239"/>
      <c r="I28" s="239"/>
      <c r="J28" s="116" t="str">
        <f t="shared" si="0"/>
        <v>CZK</v>
      </c>
    </row>
    <row r="29" spans="1:10" ht="27.75" customHeight="1" thickBot="1">
      <c r="A29" s="4"/>
      <c r="B29" s="112" t="s">
        <v>35</v>
      </c>
      <c r="C29" s="117"/>
      <c r="D29" s="117"/>
      <c r="E29" s="117"/>
      <c r="F29" s="117"/>
      <c r="G29" s="237">
        <f>ZakladDPHSni+DPHSni+ZakladDPHZakl+DPHZakl+Zaokrouhleni</f>
        <v>0</v>
      </c>
      <c r="H29" s="237"/>
      <c r="I29" s="237"/>
      <c r="J29" s="118" t="s">
        <v>56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44958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customHeight="1" hidden="1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customHeight="1" hidden="1">
      <c r="A39" s="96">
        <v>1</v>
      </c>
      <c r="B39" s="102" t="s">
        <v>54</v>
      </c>
      <c r="C39" s="207" t="s">
        <v>47</v>
      </c>
      <c r="D39" s="208"/>
      <c r="E39" s="208"/>
      <c r="F39" s="107">
        <f>'Rozpočet Pol'!AC71</f>
        <v>0</v>
      </c>
      <c r="G39" s="108">
        <f>'Rozpočet Pol'!AD71</f>
        <v>0</v>
      </c>
      <c r="H39" s="109">
        <f>(F39*SazbaDPH1/100)+(G39*SazbaDPH2/100)</f>
        <v>0</v>
      </c>
      <c r="I39" s="109">
        <f>F39+G39+H39</f>
        <v>0</v>
      </c>
      <c r="J39" s="103" t="e">
        <f>IF(_xlfn.SINGLE(CenaCelkemVypocet)=0,"",I39/_xlfn.SINGLE(CenaCelkemVypocet)*100)</f>
        <v>#NAME?</v>
      </c>
    </row>
    <row r="40" spans="1:10" ht="25.5" customHeight="1" hidden="1">
      <c r="A40" s="96"/>
      <c r="B40" s="209" t="s">
        <v>55</v>
      </c>
      <c r="C40" s="210"/>
      <c r="D40" s="210"/>
      <c r="E40" s="211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 t="e">
        <f>SUMIF(A39:A39,"=1",J39:J39)</f>
        <v>#NAME?</v>
      </c>
    </row>
    <row r="44" ht="15.75">
      <c r="B44" s="119" t="s">
        <v>57</v>
      </c>
    </row>
    <row r="46" spans="1:10" ht="25.5" customHeight="1">
      <c r="A46" s="120"/>
      <c r="B46" s="124" t="s">
        <v>16</v>
      </c>
      <c r="C46" s="124" t="s">
        <v>5</v>
      </c>
      <c r="D46" s="125"/>
      <c r="E46" s="125"/>
      <c r="F46" s="128" t="s">
        <v>58</v>
      </c>
      <c r="G46" s="128"/>
      <c r="H46" s="128"/>
      <c r="I46" s="212" t="s">
        <v>28</v>
      </c>
      <c r="J46" s="212"/>
    </row>
    <row r="47" spans="1:10" ht="25.5" customHeight="1">
      <c r="A47" s="121"/>
      <c r="B47" s="129" t="s">
        <v>59</v>
      </c>
      <c r="C47" s="214" t="s">
        <v>60</v>
      </c>
      <c r="D47" s="215"/>
      <c r="E47" s="215"/>
      <c r="F47" s="131" t="s">
        <v>23</v>
      </c>
      <c r="G47" s="132"/>
      <c r="H47" s="132"/>
      <c r="I47" s="213">
        <f>'Rozpočet Pol'!G8</f>
        <v>0</v>
      </c>
      <c r="J47" s="213"/>
    </row>
    <row r="48" spans="1:10" ht="25.5" customHeight="1">
      <c r="A48" s="121"/>
      <c r="B48" s="123" t="s">
        <v>61</v>
      </c>
      <c r="C48" s="205" t="s">
        <v>62</v>
      </c>
      <c r="D48" s="206"/>
      <c r="E48" s="206"/>
      <c r="F48" s="133" t="s">
        <v>23</v>
      </c>
      <c r="G48" s="134"/>
      <c r="H48" s="134"/>
      <c r="I48" s="204">
        <f>'Rozpočet Pol'!G14</f>
        <v>0</v>
      </c>
      <c r="J48" s="204"/>
    </row>
    <row r="49" spans="1:10" ht="25.5" customHeight="1">
      <c r="A49" s="121"/>
      <c r="B49" s="123" t="s">
        <v>63</v>
      </c>
      <c r="C49" s="205" t="s">
        <v>64</v>
      </c>
      <c r="D49" s="206"/>
      <c r="E49" s="206"/>
      <c r="F49" s="133" t="s">
        <v>24</v>
      </c>
      <c r="G49" s="134"/>
      <c r="H49" s="134"/>
      <c r="I49" s="204">
        <f>'Rozpočet Pol'!G16</f>
        <v>0</v>
      </c>
      <c r="J49" s="204"/>
    </row>
    <row r="50" spans="1:10" ht="25.5" customHeight="1">
      <c r="A50" s="121"/>
      <c r="B50" s="123" t="s">
        <v>65</v>
      </c>
      <c r="C50" s="205" t="s">
        <v>66</v>
      </c>
      <c r="D50" s="206"/>
      <c r="E50" s="206"/>
      <c r="F50" s="133" t="s">
        <v>24</v>
      </c>
      <c r="G50" s="134"/>
      <c r="H50" s="134"/>
      <c r="I50" s="204">
        <f>'Rozpočet Pol'!G30</f>
        <v>0</v>
      </c>
      <c r="J50" s="204"/>
    </row>
    <row r="51" spans="1:10" ht="25.5" customHeight="1">
      <c r="A51" s="121"/>
      <c r="B51" s="123" t="s">
        <v>67</v>
      </c>
      <c r="C51" s="205" t="s">
        <v>68</v>
      </c>
      <c r="D51" s="206"/>
      <c r="E51" s="206"/>
      <c r="F51" s="133" t="s">
        <v>24</v>
      </c>
      <c r="G51" s="134"/>
      <c r="H51" s="134"/>
      <c r="I51" s="204">
        <f>'Rozpočet Pol'!G48</f>
        <v>0</v>
      </c>
      <c r="J51" s="204"/>
    </row>
    <row r="52" spans="1:10" ht="25.5" customHeight="1">
      <c r="A52" s="121"/>
      <c r="B52" s="130" t="s">
        <v>69</v>
      </c>
      <c r="C52" s="201" t="s">
        <v>26</v>
      </c>
      <c r="D52" s="202"/>
      <c r="E52" s="202"/>
      <c r="F52" s="135" t="s">
        <v>69</v>
      </c>
      <c r="G52" s="136"/>
      <c r="H52" s="136"/>
      <c r="I52" s="200">
        <f>'Rozpočet Pol'!G68</f>
        <v>0</v>
      </c>
      <c r="J52" s="200"/>
    </row>
    <row r="53" spans="1:10" ht="25.5" customHeight="1">
      <c r="A53" s="122"/>
      <c r="B53" s="126" t="s">
        <v>1</v>
      </c>
      <c r="C53" s="126"/>
      <c r="D53" s="127"/>
      <c r="E53" s="127"/>
      <c r="F53" s="137"/>
      <c r="G53" s="138"/>
      <c r="H53" s="138"/>
      <c r="I53" s="203">
        <f>SUM(I47:I52)</f>
        <v>0</v>
      </c>
      <c r="J53" s="203"/>
    </row>
    <row r="54" spans="6:10" ht="12.75">
      <c r="F54" s="139"/>
      <c r="G54" s="95"/>
      <c r="H54" s="139"/>
      <c r="I54" s="95"/>
      <c r="J54" s="95"/>
    </row>
    <row r="55" spans="6:10" ht="12.75">
      <c r="F55" s="139"/>
      <c r="G55" s="95"/>
      <c r="H55" s="139"/>
      <c r="I55" s="95"/>
      <c r="J55" s="95"/>
    </row>
    <row r="56" spans="6:10" ht="12.75">
      <c r="F56" s="139"/>
      <c r="G56" s="95"/>
      <c r="H56" s="139"/>
      <c r="I56" s="95"/>
      <c r="J56" s="95"/>
    </row>
  </sheetData>
  <sheetProtection password="CC1D" sheet="1"/>
  <mergeCells count="51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  <mergeCell ref="C48:E48"/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7" t="s">
        <v>6</v>
      </c>
      <c r="B1" s="247"/>
      <c r="C1" s="248"/>
      <c r="D1" s="247"/>
      <c r="E1" s="247"/>
      <c r="F1" s="247"/>
      <c r="G1" s="247"/>
    </row>
    <row r="2" spans="1:7" ht="24.75" customHeight="1">
      <c r="A2" s="79" t="s">
        <v>41</v>
      </c>
      <c r="B2" s="78"/>
      <c r="C2" s="249"/>
      <c r="D2" s="249"/>
      <c r="E2" s="249"/>
      <c r="F2" s="249"/>
      <c r="G2" s="250"/>
    </row>
    <row r="3" spans="1:7" ht="24.75" customHeight="1" hidden="1">
      <c r="A3" s="79" t="s">
        <v>7</v>
      </c>
      <c r="B3" s="78"/>
      <c r="C3" s="249"/>
      <c r="D3" s="249"/>
      <c r="E3" s="249"/>
      <c r="F3" s="249"/>
      <c r="G3" s="250"/>
    </row>
    <row r="4" spans="1:7" ht="24.75" customHeight="1" hidden="1">
      <c r="A4" s="79" t="s">
        <v>8</v>
      </c>
      <c r="B4" s="78"/>
      <c r="C4" s="249"/>
      <c r="D4" s="249"/>
      <c r="E4" s="249"/>
      <c r="F4" s="249"/>
      <c r="G4" s="25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81"/>
  <sheetViews>
    <sheetView zoomScalePageLayoutView="0" workbookViewId="0" topLeftCell="A21">
      <selection activeCell="X47" sqref="X47"/>
    </sheetView>
  </sheetViews>
  <sheetFormatPr defaultColWidth="9.00390625" defaultRowHeight="12.75" outlineLevelRow="1"/>
  <cols>
    <col min="1" max="1" width="4.125" style="0" customWidth="1"/>
    <col min="2" max="2" width="14.375" style="94" customWidth="1"/>
    <col min="3" max="3" width="38.125" style="94" customWidth="1"/>
    <col min="4" max="4" width="4.375" style="0" customWidth="1"/>
    <col min="5" max="5" width="10.375" style="0" customWidth="1"/>
    <col min="6" max="6" width="9.875" style="0" customWidth="1"/>
    <col min="7" max="7" width="12.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1" t="s">
        <v>6</v>
      </c>
      <c r="B1" s="251"/>
      <c r="C1" s="251"/>
      <c r="D1" s="251"/>
      <c r="E1" s="251"/>
      <c r="F1" s="251"/>
      <c r="G1" s="251"/>
      <c r="AE1" t="s">
        <v>72</v>
      </c>
    </row>
    <row r="2" spans="1:31" ht="24.75" customHeight="1">
      <c r="A2" s="144" t="s">
        <v>71</v>
      </c>
      <c r="B2" s="142"/>
      <c r="C2" s="252" t="s">
        <v>47</v>
      </c>
      <c r="D2" s="253"/>
      <c r="E2" s="253"/>
      <c r="F2" s="253"/>
      <c r="G2" s="254"/>
      <c r="AE2" t="s">
        <v>73</v>
      </c>
    </row>
    <row r="3" spans="1:31" ht="24.75" customHeight="1">
      <c r="A3" s="145" t="s">
        <v>7</v>
      </c>
      <c r="B3" s="143"/>
      <c r="C3" s="255" t="s">
        <v>43</v>
      </c>
      <c r="D3" s="256"/>
      <c r="E3" s="256"/>
      <c r="F3" s="256"/>
      <c r="G3" s="257"/>
      <c r="AE3" t="s">
        <v>74</v>
      </c>
    </row>
    <row r="4" spans="1:31" ht="24.75" customHeight="1" hidden="1">
      <c r="A4" s="145" t="s">
        <v>8</v>
      </c>
      <c r="B4" s="143"/>
      <c r="C4" s="255"/>
      <c r="D4" s="256"/>
      <c r="E4" s="256"/>
      <c r="F4" s="256"/>
      <c r="G4" s="257"/>
      <c r="AE4" t="s">
        <v>75</v>
      </c>
    </row>
    <row r="5" spans="1:31" ht="12.75" hidden="1">
      <c r="A5" s="146" t="s">
        <v>76</v>
      </c>
      <c r="B5" s="147"/>
      <c r="C5" s="148"/>
      <c r="D5" s="149"/>
      <c r="E5" s="149"/>
      <c r="F5" s="149"/>
      <c r="G5" s="150"/>
      <c r="AE5" t="s">
        <v>77</v>
      </c>
    </row>
    <row r="7" spans="1:21" ht="38.25">
      <c r="A7" s="155" t="s">
        <v>78</v>
      </c>
      <c r="B7" s="156" t="s">
        <v>79</v>
      </c>
      <c r="C7" s="156" t="s">
        <v>80</v>
      </c>
      <c r="D7" s="155" t="s">
        <v>81</v>
      </c>
      <c r="E7" s="155" t="s">
        <v>82</v>
      </c>
      <c r="F7" s="151" t="s">
        <v>83</v>
      </c>
      <c r="G7" s="172" t="s">
        <v>28</v>
      </c>
      <c r="H7" s="173" t="s">
        <v>29</v>
      </c>
      <c r="I7" s="173" t="s">
        <v>84</v>
      </c>
      <c r="J7" s="173" t="s">
        <v>30</v>
      </c>
      <c r="K7" s="173" t="s">
        <v>85</v>
      </c>
      <c r="L7" s="173" t="s">
        <v>86</v>
      </c>
      <c r="M7" s="173" t="s">
        <v>87</v>
      </c>
      <c r="N7" s="173" t="s">
        <v>88</v>
      </c>
      <c r="O7" s="173" t="s">
        <v>89</v>
      </c>
      <c r="P7" s="173" t="s">
        <v>90</v>
      </c>
      <c r="Q7" s="173" t="s">
        <v>91</v>
      </c>
      <c r="R7" s="173" t="s">
        <v>92</v>
      </c>
      <c r="S7" s="173" t="s">
        <v>93</v>
      </c>
      <c r="T7" s="173" t="s">
        <v>94</v>
      </c>
      <c r="U7" s="158" t="s">
        <v>95</v>
      </c>
    </row>
    <row r="8" spans="1:31" ht="12.75">
      <c r="A8" s="174" t="s">
        <v>96</v>
      </c>
      <c r="B8" s="175" t="s">
        <v>59</v>
      </c>
      <c r="C8" s="176" t="s">
        <v>60</v>
      </c>
      <c r="D8" s="177"/>
      <c r="E8" s="178"/>
      <c r="F8" s="179"/>
      <c r="G8" s="179">
        <f>SUMIF(AE9:AE13,"&lt;&gt;NOR",G9:G13)</f>
        <v>0</v>
      </c>
      <c r="H8" s="179"/>
      <c r="I8" s="179">
        <f>SUM(I9:I13)</f>
        <v>0</v>
      </c>
      <c r="J8" s="179"/>
      <c r="K8" s="179">
        <f>SUM(K9:K13)</f>
        <v>0</v>
      </c>
      <c r="L8" s="179"/>
      <c r="M8" s="179">
        <f>SUM(M9:M13)</f>
        <v>0</v>
      </c>
      <c r="N8" s="157"/>
      <c r="O8" s="157">
        <f>SUM(O9:O13)</f>
        <v>0.08968000000000001</v>
      </c>
      <c r="P8" s="157"/>
      <c r="Q8" s="157">
        <f>SUM(Q9:Q13)</f>
        <v>0</v>
      </c>
      <c r="R8" s="157"/>
      <c r="S8" s="157"/>
      <c r="T8" s="174"/>
      <c r="U8" s="157">
        <f>SUM(U9:U13)</f>
        <v>7.8</v>
      </c>
      <c r="AE8" t="s">
        <v>97</v>
      </c>
    </row>
    <row r="9" spans="1:60" ht="12.75" outlineLevel="1">
      <c r="A9" s="153">
        <v>1</v>
      </c>
      <c r="B9" s="159" t="s">
        <v>98</v>
      </c>
      <c r="C9" s="192" t="s">
        <v>99</v>
      </c>
      <c r="D9" s="161" t="s">
        <v>100</v>
      </c>
      <c r="E9" s="167">
        <v>12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62">
        <v>0</v>
      </c>
      <c r="O9" s="162">
        <f>ROUND(E9*N9,5)</f>
        <v>0</v>
      </c>
      <c r="P9" s="162">
        <v>0</v>
      </c>
      <c r="Q9" s="162">
        <f>ROUND(E9*P9,5)</f>
        <v>0</v>
      </c>
      <c r="R9" s="162"/>
      <c r="S9" s="162"/>
      <c r="T9" s="163">
        <v>0.65</v>
      </c>
      <c r="U9" s="162">
        <f>ROUND(E9*T9,2)</f>
        <v>7.8</v>
      </c>
      <c r="V9" s="152"/>
      <c r="W9" s="152"/>
      <c r="X9" s="152"/>
      <c r="Y9" s="152"/>
      <c r="Z9" s="152"/>
      <c r="AA9" s="152"/>
      <c r="AB9" s="152"/>
      <c r="AC9" s="152"/>
      <c r="AD9" s="152"/>
      <c r="AE9" s="152" t="s">
        <v>101</v>
      </c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22.5" outlineLevel="1">
      <c r="A10" s="153">
        <v>2</v>
      </c>
      <c r="B10" s="159" t="s">
        <v>102</v>
      </c>
      <c r="C10" s="192" t="s">
        <v>103</v>
      </c>
      <c r="D10" s="161" t="s">
        <v>100</v>
      </c>
      <c r="E10" s="167">
        <v>4</v>
      </c>
      <c r="F10" s="169"/>
      <c r="G10" s="170">
        <f>ROUND(E10*F10,2)</f>
        <v>0</v>
      </c>
      <c r="H10" s="169"/>
      <c r="I10" s="170">
        <f>ROUND(E10*H10,2)</f>
        <v>0</v>
      </c>
      <c r="J10" s="169"/>
      <c r="K10" s="170">
        <f>ROUND(E10*J10,2)</f>
        <v>0</v>
      </c>
      <c r="L10" s="170">
        <v>21</v>
      </c>
      <c r="M10" s="170">
        <f>G10*(1+L10/100)</f>
        <v>0</v>
      </c>
      <c r="N10" s="162">
        <v>0.0065</v>
      </c>
      <c r="O10" s="162">
        <f>ROUND(E10*N10,5)</f>
        <v>0.026</v>
      </c>
      <c r="P10" s="162">
        <v>0</v>
      </c>
      <c r="Q10" s="162">
        <f>ROUND(E10*P10,5)</f>
        <v>0</v>
      </c>
      <c r="R10" s="162"/>
      <c r="S10" s="162"/>
      <c r="T10" s="163">
        <v>0</v>
      </c>
      <c r="U10" s="162">
        <f>ROUND(E10*T10,2)</f>
        <v>0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 t="s">
        <v>104</v>
      </c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22.5" outlineLevel="1">
      <c r="A11" s="153">
        <v>3</v>
      </c>
      <c r="B11" s="159" t="s">
        <v>105</v>
      </c>
      <c r="C11" s="192" t="s">
        <v>106</v>
      </c>
      <c r="D11" s="161" t="s">
        <v>100</v>
      </c>
      <c r="E11" s="167">
        <v>4</v>
      </c>
      <c r="F11" s="169"/>
      <c r="G11" s="170">
        <f>ROUND(E11*F11,2)</f>
        <v>0</v>
      </c>
      <c r="H11" s="169"/>
      <c r="I11" s="170">
        <f>ROUND(E11*H11,2)</f>
        <v>0</v>
      </c>
      <c r="J11" s="169"/>
      <c r="K11" s="170">
        <f>ROUND(E11*J11,2)</f>
        <v>0</v>
      </c>
      <c r="L11" s="170">
        <v>21</v>
      </c>
      <c r="M11" s="170">
        <f>G11*(1+L11/100)</f>
        <v>0</v>
      </c>
      <c r="N11" s="162">
        <v>0.012</v>
      </c>
      <c r="O11" s="162">
        <f>ROUND(E11*N11,5)</f>
        <v>0.048</v>
      </c>
      <c r="P11" s="162">
        <v>0</v>
      </c>
      <c r="Q11" s="162">
        <f>ROUND(E11*P11,5)</f>
        <v>0</v>
      </c>
      <c r="R11" s="162"/>
      <c r="S11" s="162"/>
      <c r="T11" s="163">
        <v>0</v>
      </c>
      <c r="U11" s="162">
        <f>ROUND(E11*T11,2)</f>
        <v>0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 t="s">
        <v>104</v>
      </c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12.75" outlineLevel="1">
      <c r="A12" s="153">
        <v>4</v>
      </c>
      <c r="B12" s="159" t="s">
        <v>107</v>
      </c>
      <c r="C12" s="192" t="s">
        <v>108</v>
      </c>
      <c r="D12" s="161" t="s">
        <v>100</v>
      </c>
      <c r="E12" s="167">
        <v>4</v>
      </c>
      <c r="F12" s="169"/>
      <c r="G12" s="170">
        <f>ROUND(E12*F12,2)</f>
        <v>0</v>
      </c>
      <c r="H12" s="169"/>
      <c r="I12" s="170">
        <f>ROUND(E12*H12,2)</f>
        <v>0</v>
      </c>
      <c r="J12" s="169"/>
      <c r="K12" s="170">
        <f>ROUND(E12*J12,2)</f>
        <v>0</v>
      </c>
      <c r="L12" s="170">
        <v>21</v>
      </c>
      <c r="M12" s="170">
        <f>G12*(1+L12/100)</f>
        <v>0</v>
      </c>
      <c r="N12" s="162">
        <v>0.00192</v>
      </c>
      <c r="O12" s="162">
        <f>ROUND(E12*N12,5)</f>
        <v>0.00768</v>
      </c>
      <c r="P12" s="162">
        <v>0</v>
      </c>
      <c r="Q12" s="162">
        <f>ROUND(E12*P12,5)</f>
        <v>0</v>
      </c>
      <c r="R12" s="162"/>
      <c r="S12" s="162"/>
      <c r="T12" s="163">
        <v>0</v>
      </c>
      <c r="U12" s="162">
        <f>ROUND(E12*T12,2)</f>
        <v>0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 t="s">
        <v>104</v>
      </c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12.75" outlineLevel="1">
      <c r="A13" s="153">
        <v>5</v>
      </c>
      <c r="B13" s="159" t="s">
        <v>109</v>
      </c>
      <c r="C13" s="192" t="s">
        <v>110</v>
      </c>
      <c r="D13" s="161" t="s">
        <v>100</v>
      </c>
      <c r="E13" s="167">
        <v>8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62">
        <v>0.001</v>
      </c>
      <c r="O13" s="162">
        <f>ROUND(E13*N13,5)</f>
        <v>0.008</v>
      </c>
      <c r="P13" s="162">
        <v>0</v>
      </c>
      <c r="Q13" s="162">
        <f>ROUND(E13*P13,5)</f>
        <v>0</v>
      </c>
      <c r="R13" s="162"/>
      <c r="S13" s="162"/>
      <c r="T13" s="163">
        <v>0</v>
      </c>
      <c r="U13" s="162">
        <f>ROUND(E13*T13,2)</f>
        <v>0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 t="s">
        <v>104</v>
      </c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31" ht="12.75">
      <c r="A14" s="154" t="s">
        <v>96</v>
      </c>
      <c r="B14" s="160" t="s">
        <v>61</v>
      </c>
      <c r="C14" s="193" t="s">
        <v>62</v>
      </c>
      <c r="D14" s="164"/>
      <c r="E14" s="168"/>
      <c r="F14" s="171"/>
      <c r="G14" s="171">
        <f>SUMIF(AE15:AE15,"&lt;&gt;NOR",G15:G15)</f>
        <v>0</v>
      </c>
      <c r="H14" s="171"/>
      <c r="I14" s="171">
        <f>SUM(I15:I15)</f>
        <v>0</v>
      </c>
      <c r="J14" s="171"/>
      <c r="K14" s="171">
        <f>SUM(K15:K15)</f>
        <v>0</v>
      </c>
      <c r="L14" s="171"/>
      <c r="M14" s="171">
        <f>SUM(M15:M15)</f>
        <v>0</v>
      </c>
      <c r="N14" s="165"/>
      <c r="O14" s="165">
        <f>SUM(O15:O15)</f>
        <v>0</v>
      </c>
      <c r="P14" s="165"/>
      <c r="Q14" s="165">
        <f>SUM(Q15:Q15)</f>
        <v>0</v>
      </c>
      <c r="R14" s="165"/>
      <c r="S14" s="165"/>
      <c r="T14" s="166"/>
      <c r="U14" s="165">
        <f>SUM(U15:U15)</f>
        <v>0.02</v>
      </c>
      <c r="AE14" t="s">
        <v>97</v>
      </c>
    </row>
    <row r="15" spans="1:60" ht="12.75" outlineLevel="1">
      <c r="A15" s="153">
        <v>6</v>
      </c>
      <c r="B15" s="159" t="s">
        <v>111</v>
      </c>
      <c r="C15" s="192" t="s">
        <v>112</v>
      </c>
      <c r="D15" s="161" t="s">
        <v>113</v>
      </c>
      <c r="E15" s="167">
        <v>0.08968</v>
      </c>
      <c r="F15" s="169"/>
      <c r="G15" s="170">
        <f>ROUND(E15*F15,2)</f>
        <v>0</v>
      </c>
      <c r="H15" s="169"/>
      <c r="I15" s="170">
        <f>ROUND(E15*H15,2)</f>
        <v>0</v>
      </c>
      <c r="J15" s="169"/>
      <c r="K15" s="170">
        <f>ROUND(E15*J15,2)</f>
        <v>0</v>
      </c>
      <c r="L15" s="170">
        <v>21</v>
      </c>
      <c r="M15" s="170">
        <f>G15*(1+L15/100)</f>
        <v>0</v>
      </c>
      <c r="N15" s="162">
        <v>0</v>
      </c>
      <c r="O15" s="162">
        <f>ROUND(E15*N15,5)</f>
        <v>0</v>
      </c>
      <c r="P15" s="162">
        <v>0</v>
      </c>
      <c r="Q15" s="162">
        <f>ROUND(E15*P15,5)</f>
        <v>0</v>
      </c>
      <c r="R15" s="162"/>
      <c r="S15" s="162"/>
      <c r="T15" s="163">
        <v>0.2115</v>
      </c>
      <c r="U15" s="162">
        <f>ROUND(E15*T15,2)</f>
        <v>0.02</v>
      </c>
      <c r="V15" s="152"/>
      <c r="W15" s="152"/>
      <c r="X15" s="152"/>
      <c r="Y15" s="152"/>
      <c r="Z15" s="152"/>
      <c r="AA15" s="152"/>
      <c r="AB15" s="152"/>
      <c r="AC15" s="152"/>
      <c r="AD15" s="152"/>
      <c r="AE15" s="152" t="s">
        <v>101</v>
      </c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31" ht="12.75">
      <c r="A16" s="154" t="s">
        <v>96</v>
      </c>
      <c r="B16" s="160" t="s">
        <v>63</v>
      </c>
      <c r="C16" s="193" t="s">
        <v>64</v>
      </c>
      <c r="D16" s="164"/>
      <c r="E16" s="168"/>
      <c r="F16" s="171"/>
      <c r="G16" s="171">
        <f>SUMIF(AE17:AE29,"&lt;&gt;NOR",G17:G29)</f>
        <v>0</v>
      </c>
      <c r="H16" s="171"/>
      <c r="I16" s="171">
        <f>SUM(I17:I29)</f>
        <v>0</v>
      </c>
      <c r="J16" s="171"/>
      <c r="K16" s="171">
        <f>SUM(K17:K29)</f>
        <v>0</v>
      </c>
      <c r="L16" s="171"/>
      <c r="M16" s="171">
        <f>SUM(M17:M29)</f>
        <v>0</v>
      </c>
      <c r="N16" s="165"/>
      <c r="O16" s="165">
        <f>SUM(O17:O29)</f>
        <v>0.5718000000000001</v>
      </c>
      <c r="P16" s="165"/>
      <c r="Q16" s="165">
        <f>SUM(Q17:Q29)</f>
        <v>0</v>
      </c>
      <c r="R16" s="165"/>
      <c r="S16" s="165"/>
      <c r="T16" s="166"/>
      <c r="U16" s="165">
        <f>SUM(U17:U29)</f>
        <v>160.58</v>
      </c>
      <c r="AE16" t="s">
        <v>97</v>
      </c>
    </row>
    <row r="17" spans="1:60" ht="12.75" outlineLevel="1">
      <c r="A17" s="153">
        <v>7</v>
      </c>
      <c r="B17" s="159" t="s">
        <v>114</v>
      </c>
      <c r="C17" s="192" t="s">
        <v>115</v>
      </c>
      <c r="D17" s="161" t="s">
        <v>116</v>
      </c>
      <c r="E17" s="167">
        <v>80</v>
      </c>
      <c r="F17" s="169"/>
      <c r="G17" s="170">
        <f aca="true" t="shared" si="0" ref="G17:G29">ROUND(E17*F17,2)</f>
        <v>0</v>
      </c>
      <c r="H17" s="169"/>
      <c r="I17" s="170">
        <f aca="true" t="shared" si="1" ref="I17:I29">ROUND(E17*H17,2)</f>
        <v>0</v>
      </c>
      <c r="J17" s="169"/>
      <c r="K17" s="170">
        <f aca="true" t="shared" si="2" ref="K17:K29">ROUND(E17*J17,2)</f>
        <v>0</v>
      </c>
      <c r="L17" s="170">
        <v>21</v>
      </c>
      <c r="M17" s="170">
        <f aca="true" t="shared" si="3" ref="M17:M29">G17*(1+L17/100)</f>
        <v>0</v>
      </c>
      <c r="N17" s="162">
        <v>0.00285</v>
      </c>
      <c r="O17" s="162">
        <f aca="true" t="shared" si="4" ref="O17:O29">ROUND(E17*N17,5)</f>
        <v>0.228</v>
      </c>
      <c r="P17" s="162">
        <v>0</v>
      </c>
      <c r="Q17" s="162">
        <f aca="true" t="shared" si="5" ref="Q17:Q29">ROUND(E17*P17,5)</f>
        <v>0</v>
      </c>
      <c r="R17" s="162"/>
      <c r="S17" s="162"/>
      <c r="T17" s="163">
        <v>0.749</v>
      </c>
      <c r="U17" s="162">
        <f aca="true" t="shared" si="6" ref="U17:U29">ROUND(E17*T17,2)</f>
        <v>59.92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101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12.75" outlineLevel="1">
      <c r="A18" s="153">
        <v>8</v>
      </c>
      <c r="B18" s="159" t="s">
        <v>117</v>
      </c>
      <c r="C18" s="192" t="s">
        <v>118</v>
      </c>
      <c r="D18" s="161" t="s">
        <v>100</v>
      </c>
      <c r="E18" s="167">
        <v>100</v>
      </c>
      <c r="F18" s="169"/>
      <c r="G18" s="170">
        <f t="shared" si="0"/>
        <v>0</v>
      </c>
      <c r="H18" s="169"/>
      <c r="I18" s="170">
        <f t="shared" si="1"/>
        <v>0</v>
      </c>
      <c r="J18" s="169"/>
      <c r="K18" s="170">
        <f t="shared" si="2"/>
        <v>0</v>
      </c>
      <c r="L18" s="170">
        <v>21</v>
      </c>
      <c r="M18" s="170">
        <f t="shared" si="3"/>
        <v>0</v>
      </c>
      <c r="N18" s="162">
        <v>0.00125</v>
      </c>
      <c r="O18" s="162">
        <f t="shared" si="4"/>
        <v>0.125</v>
      </c>
      <c r="P18" s="162">
        <v>0</v>
      </c>
      <c r="Q18" s="162">
        <f t="shared" si="5"/>
        <v>0</v>
      </c>
      <c r="R18" s="162"/>
      <c r="S18" s="162"/>
      <c r="T18" s="163">
        <v>0</v>
      </c>
      <c r="U18" s="162">
        <f t="shared" si="6"/>
        <v>0</v>
      </c>
      <c r="V18" s="152"/>
      <c r="W18" s="152"/>
      <c r="X18" s="152"/>
      <c r="Y18" s="152"/>
      <c r="Z18" s="152"/>
      <c r="AA18" s="152"/>
      <c r="AB18" s="152"/>
      <c r="AC18" s="152"/>
      <c r="AD18" s="152"/>
      <c r="AE18" s="152" t="s">
        <v>104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12.75" outlineLevel="1">
      <c r="A19" s="153">
        <v>9</v>
      </c>
      <c r="B19" s="159" t="s">
        <v>119</v>
      </c>
      <c r="C19" s="192" t="s">
        <v>120</v>
      </c>
      <c r="D19" s="161" t="s">
        <v>116</v>
      </c>
      <c r="E19" s="167">
        <v>40</v>
      </c>
      <c r="F19" s="169"/>
      <c r="G19" s="170">
        <f t="shared" si="0"/>
        <v>0</v>
      </c>
      <c r="H19" s="169"/>
      <c r="I19" s="170">
        <f t="shared" si="1"/>
        <v>0</v>
      </c>
      <c r="J19" s="169"/>
      <c r="K19" s="170">
        <f t="shared" si="2"/>
        <v>0</v>
      </c>
      <c r="L19" s="170">
        <v>21</v>
      </c>
      <c r="M19" s="170">
        <f t="shared" si="3"/>
        <v>0</v>
      </c>
      <c r="N19" s="162">
        <v>0.00161</v>
      </c>
      <c r="O19" s="162">
        <f t="shared" si="4"/>
        <v>0.0644</v>
      </c>
      <c r="P19" s="162">
        <v>0</v>
      </c>
      <c r="Q19" s="162">
        <f t="shared" si="5"/>
        <v>0</v>
      </c>
      <c r="R19" s="162"/>
      <c r="S19" s="162"/>
      <c r="T19" s="163">
        <v>0.739</v>
      </c>
      <c r="U19" s="162">
        <f t="shared" si="6"/>
        <v>29.56</v>
      </c>
      <c r="V19" s="152"/>
      <c r="W19" s="152"/>
      <c r="X19" s="152"/>
      <c r="Y19" s="152"/>
      <c r="Z19" s="152"/>
      <c r="AA19" s="152"/>
      <c r="AB19" s="152"/>
      <c r="AC19" s="152"/>
      <c r="AD19" s="152"/>
      <c r="AE19" s="152" t="s">
        <v>101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53">
        <v>10</v>
      </c>
      <c r="B20" s="159" t="s">
        <v>121</v>
      </c>
      <c r="C20" s="192" t="s">
        <v>122</v>
      </c>
      <c r="D20" s="161" t="s">
        <v>100</v>
      </c>
      <c r="E20" s="167">
        <v>30</v>
      </c>
      <c r="F20" s="169"/>
      <c r="G20" s="170">
        <f t="shared" si="0"/>
        <v>0</v>
      </c>
      <c r="H20" s="169"/>
      <c r="I20" s="170">
        <f t="shared" si="1"/>
        <v>0</v>
      </c>
      <c r="J20" s="169"/>
      <c r="K20" s="170">
        <f t="shared" si="2"/>
        <v>0</v>
      </c>
      <c r="L20" s="170">
        <v>21</v>
      </c>
      <c r="M20" s="170">
        <f t="shared" si="3"/>
        <v>0</v>
      </c>
      <c r="N20" s="162">
        <v>0.00043</v>
      </c>
      <c r="O20" s="162">
        <f t="shared" si="4"/>
        <v>0.0129</v>
      </c>
      <c r="P20" s="162">
        <v>0</v>
      </c>
      <c r="Q20" s="162">
        <f t="shared" si="5"/>
        <v>0</v>
      </c>
      <c r="R20" s="162"/>
      <c r="S20" s="162"/>
      <c r="T20" s="163">
        <v>0</v>
      </c>
      <c r="U20" s="162">
        <f t="shared" si="6"/>
        <v>0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 t="s">
        <v>104</v>
      </c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12.75" outlineLevel="1">
      <c r="A21" s="153">
        <v>11</v>
      </c>
      <c r="B21" s="159" t="s">
        <v>123</v>
      </c>
      <c r="C21" s="192" t="s">
        <v>124</v>
      </c>
      <c r="D21" s="161" t="s">
        <v>116</v>
      </c>
      <c r="E21" s="167">
        <v>50</v>
      </c>
      <c r="F21" s="169"/>
      <c r="G21" s="170">
        <f t="shared" si="0"/>
        <v>0</v>
      </c>
      <c r="H21" s="169"/>
      <c r="I21" s="170">
        <f t="shared" si="1"/>
        <v>0</v>
      </c>
      <c r="J21" s="169"/>
      <c r="K21" s="170">
        <f t="shared" si="2"/>
        <v>0</v>
      </c>
      <c r="L21" s="170">
        <v>21</v>
      </c>
      <c r="M21" s="170">
        <f t="shared" si="3"/>
        <v>0</v>
      </c>
      <c r="N21" s="162">
        <v>0.00131</v>
      </c>
      <c r="O21" s="162">
        <f t="shared" si="4"/>
        <v>0.0655</v>
      </c>
      <c r="P21" s="162">
        <v>0</v>
      </c>
      <c r="Q21" s="162">
        <f t="shared" si="5"/>
        <v>0</v>
      </c>
      <c r="R21" s="162"/>
      <c r="S21" s="162"/>
      <c r="T21" s="163">
        <v>0.797</v>
      </c>
      <c r="U21" s="162">
        <f t="shared" si="6"/>
        <v>39.85</v>
      </c>
      <c r="V21" s="152"/>
      <c r="W21" s="152"/>
      <c r="X21" s="152"/>
      <c r="Y21" s="152"/>
      <c r="Z21" s="152"/>
      <c r="AA21" s="152"/>
      <c r="AB21" s="152"/>
      <c r="AC21" s="152"/>
      <c r="AD21" s="152"/>
      <c r="AE21" s="152" t="s">
        <v>101</v>
      </c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53">
        <v>12</v>
      </c>
      <c r="B22" s="159" t="s">
        <v>125</v>
      </c>
      <c r="C22" s="192" t="s">
        <v>126</v>
      </c>
      <c r="D22" s="161" t="s">
        <v>100</v>
      </c>
      <c r="E22" s="167">
        <v>150</v>
      </c>
      <c r="F22" s="169"/>
      <c r="G22" s="170">
        <f t="shared" si="0"/>
        <v>0</v>
      </c>
      <c r="H22" s="169"/>
      <c r="I22" s="170">
        <f t="shared" si="1"/>
        <v>0</v>
      </c>
      <c r="J22" s="169"/>
      <c r="K22" s="170">
        <f t="shared" si="2"/>
        <v>0</v>
      </c>
      <c r="L22" s="170">
        <v>21</v>
      </c>
      <c r="M22" s="170">
        <f t="shared" si="3"/>
        <v>0</v>
      </c>
      <c r="N22" s="162">
        <v>0.00023</v>
      </c>
      <c r="O22" s="162">
        <f t="shared" si="4"/>
        <v>0.0345</v>
      </c>
      <c r="P22" s="162">
        <v>0</v>
      </c>
      <c r="Q22" s="162">
        <f t="shared" si="5"/>
        <v>0</v>
      </c>
      <c r="R22" s="162"/>
      <c r="S22" s="162"/>
      <c r="T22" s="163">
        <v>0</v>
      </c>
      <c r="U22" s="162">
        <f t="shared" si="6"/>
        <v>0</v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 t="s">
        <v>104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12.75" outlineLevel="1">
      <c r="A23" s="153">
        <v>13</v>
      </c>
      <c r="B23" s="159" t="s">
        <v>127</v>
      </c>
      <c r="C23" s="192" t="s">
        <v>128</v>
      </c>
      <c r="D23" s="161" t="s">
        <v>116</v>
      </c>
      <c r="E23" s="167">
        <v>50</v>
      </c>
      <c r="F23" s="169"/>
      <c r="G23" s="170">
        <f t="shared" si="0"/>
        <v>0</v>
      </c>
      <c r="H23" s="169"/>
      <c r="I23" s="170">
        <f t="shared" si="1"/>
        <v>0</v>
      </c>
      <c r="J23" s="169"/>
      <c r="K23" s="170">
        <f t="shared" si="2"/>
        <v>0</v>
      </c>
      <c r="L23" s="170">
        <v>21</v>
      </c>
      <c r="M23" s="170">
        <f t="shared" si="3"/>
        <v>0</v>
      </c>
      <c r="N23" s="162">
        <v>0.00052</v>
      </c>
      <c r="O23" s="162">
        <f t="shared" si="4"/>
        <v>0.026</v>
      </c>
      <c r="P23" s="162">
        <v>0</v>
      </c>
      <c r="Q23" s="162">
        <f t="shared" si="5"/>
        <v>0</v>
      </c>
      <c r="R23" s="162"/>
      <c r="S23" s="162"/>
      <c r="T23" s="163">
        <v>0.529</v>
      </c>
      <c r="U23" s="162">
        <f t="shared" si="6"/>
        <v>26.45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 t="s">
        <v>101</v>
      </c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12.75" outlineLevel="1">
      <c r="A24" s="153">
        <v>14</v>
      </c>
      <c r="B24" s="159" t="s">
        <v>129</v>
      </c>
      <c r="C24" s="192" t="s">
        <v>130</v>
      </c>
      <c r="D24" s="161" t="s">
        <v>100</v>
      </c>
      <c r="E24" s="167">
        <v>100</v>
      </c>
      <c r="F24" s="169"/>
      <c r="G24" s="170">
        <f t="shared" si="0"/>
        <v>0</v>
      </c>
      <c r="H24" s="169"/>
      <c r="I24" s="170">
        <f t="shared" si="1"/>
        <v>0</v>
      </c>
      <c r="J24" s="169"/>
      <c r="K24" s="170">
        <f t="shared" si="2"/>
        <v>0</v>
      </c>
      <c r="L24" s="170">
        <v>21</v>
      </c>
      <c r="M24" s="170">
        <f t="shared" si="3"/>
        <v>0</v>
      </c>
      <c r="N24" s="162">
        <v>5E-05</v>
      </c>
      <c r="O24" s="162">
        <f t="shared" si="4"/>
        <v>0.005</v>
      </c>
      <c r="P24" s="162">
        <v>0</v>
      </c>
      <c r="Q24" s="162">
        <f t="shared" si="5"/>
        <v>0</v>
      </c>
      <c r="R24" s="162"/>
      <c r="S24" s="162"/>
      <c r="T24" s="163">
        <v>0</v>
      </c>
      <c r="U24" s="162">
        <f t="shared" si="6"/>
        <v>0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 t="s">
        <v>104</v>
      </c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12.75" outlineLevel="1">
      <c r="A25" s="153">
        <v>15</v>
      </c>
      <c r="B25" s="159" t="s">
        <v>131</v>
      </c>
      <c r="C25" s="192" t="s">
        <v>132</v>
      </c>
      <c r="D25" s="161" t="s">
        <v>100</v>
      </c>
      <c r="E25" s="167">
        <v>40</v>
      </c>
      <c r="F25" s="169"/>
      <c r="G25" s="170">
        <f t="shared" si="0"/>
        <v>0</v>
      </c>
      <c r="H25" s="169"/>
      <c r="I25" s="170">
        <f t="shared" si="1"/>
        <v>0</v>
      </c>
      <c r="J25" s="169"/>
      <c r="K25" s="170">
        <f t="shared" si="2"/>
        <v>0</v>
      </c>
      <c r="L25" s="170">
        <v>21</v>
      </c>
      <c r="M25" s="170">
        <f t="shared" si="3"/>
        <v>0</v>
      </c>
      <c r="N25" s="162">
        <v>7E-05</v>
      </c>
      <c r="O25" s="162">
        <f t="shared" si="4"/>
        <v>0.0028</v>
      </c>
      <c r="P25" s="162">
        <v>0</v>
      </c>
      <c r="Q25" s="162">
        <f t="shared" si="5"/>
        <v>0</v>
      </c>
      <c r="R25" s="162"/>
      <c r="S25" s="162"/>
      <c r="T25" s="163">
        <v>0</v>
      </c>
      <c r="U25" s="162">
        <f t="shared" si="6"/>
        <v>0</v>
      </c>
      <c r="V25" s="152"/>
      <c r="W25" s="152"/>
      <c r="X25" s="152"/>
      <c r="Y25" s="152"/>
      <c r="Z25" s="152"/>
      <c r="AA25" s="152"/>
      <c r="AB25" s="152"/>
      <c r="AC25" s="152"/>
      <c r="AD25" s="152"/>
      <c r="AE25" s="152" t="s">
        <v>104</v>
      </c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12.75" outlineLevel="1">
      <c r="A26" s="153">
        <v>16</v>
      </c>
      <c r="B26" s="159" t="s">
        <v>133</v>
      </c>
      <c r="C26" s="192" t="s">
        <v>134</v>
      </c>
      <c r="D26" s="161" t="s">
        <v>116</v>
      </c>
      <c r="E26" s="167">
        <v>15</v>
      </c>
      <c r="F26" s="169"/>
      <c r="G26" s="170">
        <f t="shared" si="0"/>
        <v>0</v>
      </c>
      <c r="H26" s="169"/>
      <c r="I26" s="170">
        <f t="shared" si="1"/>
        <v>0</v>
      </c>
      <c r="J26" s="169"/>
      <c r="K26" s="170">
        <f t="shared" si="2"/>
        <v>0</v>
      </c>
      <c r="L26" s="170">
        <v>21</v>
      </c>
      <c r="M26" s="170">
        <f t="shared" si="3"/>
        <v>0</v>
      </c>
      <c r="N26" s="162">
        <v>0.00038</v>
      </c>
      <c r="O26" s="162">
        <f t="shared" si="4"/>
        <v>0.0057</v>
      </c>
      <c r="P26" s="162">
        <v>0</v>
      </c>
      <c r="Q26" s="162">
        <f t="shared" si="5"/>
        <v>0</v>
      </c>
      <c r="R26" s="162"/>
      <c r="S26" s="162"/>
      <c r="T26" s="163">
        <v>0.32</v>
      </c>
      <c r="U26" s="162">
        <f t="shared" si="6"/>
        <v>4.8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 t="s">
        <v>101</v>
      </c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12.75" outlineLevel="1">
      <c r="A27" s="153">
        <v>17</v>
      </c>
      <c r="B27" s="159" t="s">
        <v>135</v>
      </c>
      <c r="C27" s="192" t="s">
        <v>136</v>
      </c>
      <c r="D27" s="161" t="s">
        <v>100</v>
      </c>
      <c r="E27" s="167">
        <v>50</v>
      </c>
      <c r="F27" s="169"/>
      <c r="G27" s="170">
        <f t="shared" si="0"/>
        <v>0</v>
      </c>
      <c r="H27" s="169"/>
      <c r="I27" s="170">
        <f t="shared" si="1"/>
        <v>0</v>
      </c>
      <c r="J27" s="169"/>
      <c r="K27" s="170">
        <f t="shared" si="2"/>
        <v>0</v>
      </c>
      <c r="L27" s="170">
        <v>21</v>
      </c>
      <c r="M27" s="170">
        <f t="shared" si="3"/>
        <v>0</v>
      </c>
      <c r="N27" s="162">
        <v>4E-05</v>
      </c>
      <c r="O27" s="162">
        <f t="shared" si="4"/>
        <v>0.002</v>
      </c>
      <c r="P27" s="162">
        <v>0</v>
      </c>
      <c r="Q27" s="162">
        <f t="shared" si="5"/>
        <v>0</v>
      </c>
      <c r="R27" s="162"/>
      <c r="S27" s="162"/>
      <c r="T27" s="163">
        <v>0</v>
      </c>
      <c r="U27" s="162">
        <f t="shared" si="6"/>
        <v>0</v>
      </c>
      <c r="V27" s="152"/>
      <c r="W27" s="152"/>
      <c r="X27" s="152"/>
      <c r="Y27" s="152"/>
      <c r="Z27" s="152"/>
      <c r="AA27" s="152"/>
      <c r="AB27" s="152"/>
      <c r="AC27" s="152"/>
      <c r="AD27" s="152"/>
      <c r="AE27" s="152" t="s">
        <v>104</v>
      </c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12.75" outlineLevel="1">
      <c r="A28" s="153">
        <v>18</v>
      </c>
      <c r="B28" s="159" t="s">
        <v>137</v>
      </c>
      <c r="C28" s="192" t="s">
        <v>138</v>
      </c>
      <c r="D28" s="161" t="s">
        <v>139</v>
      </c>
      <c r="E28" s="167">
        <v>1</v>
      </c>
      <c r="F28" s="169"/>
      <c r="G28" s="170">
        <f t="shared" si="0"/>
        <v>0</v>
      </c>
      <c r="H28" s="169"/>
      <c r="I28" s="170">
        <f t="shared" si="1"/>
        <v>0</v>
      </c>
      <c r="J28" s="169"/>
      <c r="K28" s="170">
        <f t="shared" si="2"/>
        <v>0</v>
      </c>
      <c r="L28" s="170">
        <v>21</v>
      </c>
      <c r="M28" s="170">
        <f t="shared" si="3"/>
        <v>0</v>
      </c>
      <c r="N28" s="162">
        <v>0</v>
      </c>
      <c r="O28" s="162">
        <f t="shared" si="4"/>
        <v>0</v>
      </c>
      <c r="P28" s="162">
        <v>0</v>
      </c>
      <c r="Q28" s="162">
        <f t="shared" si="5"/>
        <v>0</v>
      </c>
      <c r="R28" s="162"/>
      <c r="S28" s="162"/>
      <c r="T28" s="163">
        <v>0</v>
      </c>
      <c r="U28" s="162">
        <f t="shared" si="6"/>
        <v>0</v>
      </c>
      <c r="V28" s="152"/>
      <c r="W28" s="152"/>
      <c r="X28" s="152"/>
      <c r="Y28" s="152"/>
      <c r="Z28" s="152"/>
      <c r="AA28" s="152"/>
      <c r="AB28" s="152"/>
      <c r="AC28" s="152"/>
      <c r="AD28" s="152"/>
      <c r="AE28" s="152" t="s">
        <v>101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12.75" outlineLevel="1">
      <c r="A29" s="153">
        <v>19</v>
      </c>
      <c r="B29" s="159" t="s">
        <v>140</v>
      </c>
      <c r="C29" s="192" t="s">
        <v>141</v>
      </c>
      <c r="D29" s="161" t="s">
        <v>0</v>
      </c>
      <c r="E29" s="167">
        <v>2446.425</v>
      </c>
      <c r="F29" s="169"/>
      <c r="G29" s="170">
        <f t="shared" si="0"/>
        <v>0</v>
      </c>
      <c r="H29" s="169"/>
      <c r="I29" s="170">
        <f t="shared" si="1"/>
        <v>0</v>
      </c>
      <c r="J29" s="169"/>
      <c r="K29" s="170">
        <f t="shared" si="2"/>
        <v>0</v>
      </c>
      <c r="L29" s="170">
        <v>21</v>
      </c>
      <c r="M29" s="170">
        <f t="shared" si="3"/>
        <v>0</v>
      </c>
      <c r="N29" s="162">
        <v>0</v>
      </c>
      <c r="O29" s="162">
        <f t="shared" si="4"/>
        <v>0</v>
      </c>
      <c r="P29" s="162">
        <v>0</v>
      </c>
      <c r="Q29" s="162">
        <f t="shared" si="5"/>
        <v>0</v>
      </c>
      <c r="R29" s="162"/>
      <c r="S29" s="162"/>
      <c r="T29" s="163">
        <v>0</v>
      </c>
      <c r="U29" s="162">
        <f t="shared" si="6"/>
        <v>0</v>
      </c>
      <c r="V29" s="152"/>
      <c r="W29" s="152"/>
      <c r="X29" s="152"/>
      <c r="Y29" s="152"/>
      <c r="Z29" s="152"/>
      <c r="AA29" s="152"/>
      <c r="AB29" s="152"/>
      <c r="AC29" s="152"/>
      <c r="AD29" s="152"/>
      <c r="AE29" s="152" t="s">
        <v>101</v>
      </c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31" ht="12.75">
      <c r="A30" s="154" t="s">
        <v>96</v>
      </c>
      <c r="B30" s="160" t="s">
        <v>65</v>
      </c>
      <c r="C30" s="193" t="s">
        <v>66</v>
      </c>
      <c r="D30" s="164"/>
      <c r="E30" s="168"/>
      <c r="F30" s="171"/>
      <c r="G30" s="171">
        <f>SUMIF(AE31:AE47,"&lt;&gt;NOR",G31:G47)</f>
        <v>0</v>
      </c>
      <c r="H30" s="171"/>
      <c r="I30" s="171">
        <f>SUM(I31:I47)</f>
        <v>0</v>
      </c>
      <c r="J30" s="171"/>
      <c r="K30" s="171">
        <f>SUM(K31:K47)</f>
        <v>0</v>
      </c>
      <c r="L30" s="171"/>
      <c r="M30" s="171">
        <f>SUM(M31:M47)</f>
        <v>0</v>
      </c>
      <c r="N30" s="165"/>
      <c r="O30" s="165">
        <f>SUM(O31:O47)</f>
        <v>3.1928999999999994</v>
      </c>
      <c r="P30" s="165"/>
      <c r="Q30" s="165">
        <f>SUM(Q31:Q47)</f>
        <v>0</v>
      </c>
      <c r="R30" s="165"/>
      <c r="S30" s="165"/>
      <c r="T30" s="166"/>
      <c r="U30" s="165">
        <f>SUM(U31:U47)</f>
        <v>511.35</v>
      </c>
      <c r="AE30" t="s">
        <v>97</v>
      </c>
    </row>
    <row r="31" spans="1:60" ht="12.75" outlineLevel="1">
      <c r="A31" s="153">
        <v>20</v>
      </c>
      <c r="B31" s="159" t="s">
        <v>142</v>
      </c>
      <c r="C31" s="192" t="s">
        <v>221</v>
      </c>
      <c r="D31" s="161" t="s">
        <v>116</v>
      </c>
      <c r="E31" s="167">
        <v>100</v>
      </c>
      <c r="F31" s="169"/>
      <c r="G31" s="170">
        <f aca="true" t="shared" si="7" ref="G31:G47">ROUND(E31*F31,2)</f>
        <v>0</v>
      </c>
      <c r="H31" s="169"/>
      <c r="I31" s="170">
        <f aca="true" t="shared" si="8" ref="I31:I47">ROUND(E31*H31,2)</f>
        <v>0</v>
      </c>
      <c r="J31" s="169"/>
      <c r="K31" s="170">
        <f aca="true" t="shared" si="9" ref="K31:K47">ROUND(E31*J31,2)</f>
        <v>0</v>
      </c>
      <c r="L31" s="170">
        <v>21</v>
      </c>
      <c r="M31" s="170">
        <f aca="true" t="shared" si="10" ref="M31:M47">G31*(1+L31/100)</f>
        <v>0</v>
      </c>
      <c r="N31" s="162">
        <v>0.00594</v>
      </c>
      <c r="O31" s="162">
        <f aca="true" t="shared" si="11" ref="O31:O47">ROUND(E31*N31,5)</f>
        <v>0.594</v>
      </c>
      <c r="P31" s="162">
        <v>0</v>
      </c>
      <c r="Q31" s="162">
        <f aca="true" t="shared" si="12" ref="Q31:Q47">ROUND(E31*P31,5)</f>
        <v>0</v>
      </c>
      <c r="R31" s="162"/>
      <c r="S31" s="162"/>
      <c r="T31" s="163">
        <v>0.9257</v>
      </c>
      <c r="U31" s="162">
        <f aca="true" t="shared" si="13" ref="U31:U47">ROUND(E31*T31,2)</f>
        <v>92.57</v>
      </c>
      <c r="V31" s="152"/>
      <c r="W31" s="152"/>
      <c r="X31" s="152"/>
      <c r="Y31" s="152"/>
      <c r="Z31" s="152"/>
      <c r="AA31" s="152"/>
      <c r="AB31" s="152"/>
      <c r="AC31" s="152"/>
      <c r="AD31" s="152"/>
      <c r="AE31" s="152" t="s">
        <v>101</v>
      </c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2.75" outlineLevel="1">
      <c r="A32" s="153">
        <v>21</v>
      </c>
      <c r="B32" s="159" t="s">
        <v>143</v>
      </c>
      <c r="C32" s="192" t="s">
        <v>144</v>
      </c>
      <c r="D32" s="161" t="s">
        <v>100</v>
      </c>
      <c r="E32" s="167">
        <v>50</v>
      </c>
      <c r="F32" s="169"/>
      <c r="G32" s="170">
        <f t="shared" si="7"/>
        <v>0</v>
      </c>
      <c r="H32" s="169"/>
      <c r="I32" s="170">
        <f t="shared" si="8"/>
        <v>0</v>
      </c>
      <c r="J32" s="169"/>
      <c r="K32" s="170">
        <f t="shared" si="9"/>
        <v>0</v>
      </c>
      <c r="L32" s="170">
        <v>21</v>
      </c>
      <c r="M32" s="170">
        <f t="shared" si="10"/>
        <v>0</v>
      </c>
      <c r="N32" s="162">
        <v>0.00017</v>
      </c>
      <c r="O32" s="162">
        <f t="shared" si="11"/>
        <v>0.0085</v>
      </c>
      <c r="P32" s="162">
        <v>0</v>
      </c>
      <c r="Q32" s="162">
        <f t="shared" si="12"/>
        <v>0</v>
      </c>
      <c r="R32" s="162"/>
      <c r="S32" s="162"/>
      <c r="T32" s="163">
        <v>0</v>
      </c>
      <c r="U32" s="162">
        <f t="shared" si="13"/>
        <v>0</v>
      </c>
      <c r="V32" s="152"/>
      <c r="W32" s="152"/>
      <c r="X32" s="152"/>
      <c r="Y32" s="152"/>
      <c r="Z32" s="152"/>
      <c r="AA32" s="152"/>
      <c r="AB32" s="152"/>
      <c r="AC32" s="152"/>
      <c r="AD32" s="152"/>
      <c r="AE32" s="152" t="s">
        <v>104</v>
      </c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12.75" outlineLevel="1">
      <c r="A33" s="153">
        <v>22</v>
      </c>
      <c r="B33" s="159" t="s">
        <v>145</v>
      </c>
      <c r="C33" s="192" t="s">
        <v>220</v>
      </c>
      <c r="D33" s="161" t="s">
        <v>116</v>
      </c>
      <c r="E33" s="167">
        <v>200</v>
      </c>
      <c r="F33" s="169"/>
      <c r="G33" s="170">
        <f t="shared" si="7"/>
        <v>0</v>
      </c>
      <c r="H33" s="169"/>
      <c r="I33" s="170">
        <f t="shared" si="8"/>
        <v>0</v>
      </c>
      <c r="J33" s="169"/>
      <c r="K33" s="170">
        <f t="shared" si="9"/>
        <v>0</v>
      </c>
      <c r="L33" s="170">
        <v>21</v>
      </c>
      <c r="M33" s="170">
        <f t="shared" si="10"/>
        <v>0</v>
      </c>
      <c r="N33" s="162">
        <v>0.00563</v>
      </c>
      <c r="O33" s="162">
        <f t="shared" si="11"/>
        <v>1.126</v>
      </c>
      <c r="P33" s="162">
        <v>0</v>
      </c>
      <c r="Q33" s="162">
        <f t="shared" si="12"/>
        <v>0</v>
      </c>
      <c r="R33" s="162"/>
      <c r="S33" s="162"/>
      <c r="T33" s="163">
        <v>0.7547</v>
      </c>
      <c r="U33" s="162">
        <f t="shared" si="13"/>
        <v>150.94</v>
      </c>
      <c r="V33" s="152"/>
      <c r="W33" s="152"/>
      <c r="X33" s="152"/>
      <c r="Y33" s="152"/>
      <c r="Z33" s="152"/>
      <c r="AA33" s="152"/>
      <c r="AB33" s="152"/>
      <c r="AC33" s="152"/>
      <c r="AD33" s="152"/>
      <c r="AE33" s="152" t="s">
        <v>101</v>
      </c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53">
        <v>23</v>
      </c>
      <c r="B34" s="159" t="s">
        <v>146</v>
      </c>
      <c r="C34" s="192" t="s">
        <v>147</v>
      </c>
      <c r="D34" s="161" t="s">
        <v>100</v>
      </c>
      <c r="E34" s="167">
        <v>60</v>
      </c>
      <c r="F34" s="169"/>
      <c r="G34" s="170">
        <f t="shared" si="7"/>
        <v>0</v>
      </c>
      <c r="H34" s="169"/>
      <c r="I34" s="170">
        <f t="shared" si="8"/>
        <v>0</v>
      </c>
      <c r="J34" s="169"/>
      <c r="K34" s="170">
        <f t="shared" si="9"/>
        <v>0</v>
      </c>
      <c r="L34" s="170">
        <v>21</v>
      </c>
      <c r="M34" s="170">
        <f t="shared" si="10"/>
        <v>0</v>
      </c>
      <c r="N34" s="162">
        <v>0.0001</v>
      </c>
      <c r="O34" s="162">
        <f t="shared" si="11"/>
        <v>0.006</v>
      </c>
      <c r="P34" s="162">
        <v>0</v>
      </c>
      <c r="Q34" s="162">
        <f t="shared" si="12"/>
        <v>0</v>
      </c>
      <c r="R34" s="162"/>
      <c r="S34" s="162"/>
      <c r="T34" s="163">
        <v>0</v>
      </c>
      <c r="U34" s="162">
        <f t="shared" si="13"/>
        <v>0</v>
      </c>
      <c r="V34" s="152"/>
      <c r="W34" s="152"/>
      <c r="X34" s="152"/>
      <c r="Y34" s="152"/>
      <c r="Z34" s="152"/>
      <c r="AA34" s="152"/>
      <c r="AB34" s="152"/>
      <c r="AC34" s="152"/>
      <c r="AD34" s="152"/>
      <c r="AE34" s="152" t="s">
        <v>104</v>
      </c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12.75" outlineLevel="1">
      <c r="A35" s="153">
        <v>24</v>
      </c>
      <c r="B35" s="159" t="s">
        <v>148</v>
      </c>
      <c r="C35" s="192" t="s">
        <v>219</v>
      </c>
      <c r="D35" s="161" t="s">
        <v>116</v>
      </c>
      <c r="E35" s="167">
        <v>140</v>
      </c>
      <c r="F35" s="169"/>
      <c r="G35" s="170">
        <f t="shared" si="7"/>
        <v>0</v>
      </c>
      <c r="H35" s="169"/>
      <c r="I35" s="170">
        <f t="shared" si="8"/>
        <v>0</v>
      </c>
      <c r="J35" s="169"/>
      <c r="K35" s="170">
        <f t="shared" si="9"/>
        <v>0</v>
      </c>
      <c r="L35" s="170">
        <v>21</v>
      </c>
      <c r="M35" s="170">
        <f t="shared" si="10"/>
        <v>0</v>
      </c>
      <c r="N35" s="162">
        <v>0.00535</v>
      </c>
      <c r="O35" s="162">
        <f t="shared" si="11"/>
        <v>0.749</v>
      </c>
      <c r="P35" s="162">
        <v>0</v>
      </c>
      <c r="Q35" s="162">
        <f t="shared" si="12"/>
        <v>0</v>
      </c>
      <c r="R35" s="162"/>
      <c r="S35" s="162"/>
      <c r="T35" s="163">
        <v>0.6828</v>
      </c>
      <c r="U35" s="162">
        <f t="shared" si="13"/>
        <v>95.59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 t="s">
        <v>101</v>
      </c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53">
        <v>25</v>
      </c>
      <c r="B36" s="159" t="s">
        <v>149</v>
      </c>
      <c r="C36" s="192" t="s">
        <v>150</v>
      </c>
      <c r="D36" s="161" t="s">
        <v>100</v>
      </c>
      <c r="E36" s="167">
        <v>80</v>
      </c>
      <c r="F36" s="169"/>
      <c r="G36" s="170">
        <f t="shared" si="7"/>
        <v>0</v>
      </c>
      <c r="H36" s="169"/>
      <c r="I36" s="170">
        <f t="shared" si="8"/>
        <v>0</v>
      </c>
      <c r="J36" s="169"/>
      <c r="K36" s="170">
        <f t="shared" si="9"/>
        <v>0</v>
      </c>
      <c r="L36" s="170">
        <v>21</v>
      </c>
      <c r="M36" s="170">
        <f t="shared" si="10"/>
        <v>0</v>
      </c>
      <c r="N36" s="162">
        <v>5E-05</v>
      </c>
      <c r="O36" s="162">
        <f t="shared" si="11"/>
        <v>0.004</v>
      </c>
      <c r="P36" s="162">
        <v>0</v>
      </c>
      <c r="Q36" s="162">
        <f t="shared" si="12"/>
        <v>0</v>
      </c>
      <c r="R36" s="162"/>
      <c r="S36" s="162"/>
      <c r="T36" s="163">
        <v>0</v>
      </c>
      <c r="U36" s="162">
        <f t="shared" si="13"/>
        <v>0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 t="s">
        <v>104</v>
      </c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12.75" outlineLevel="1">
      <c r="A37" s="153">
        <v>26</v>
      </c>
      <c r="B37" s="159" t="s">
        <v>151</v>
      </c>
      <c r="C37" s="192" t="s">
        <v>218</v>
      </c>
      <c r="D37" s="161" t="s">
        <v>116</v>
      </c>
      <c r="E37" s="167">
        <v>80</v>
      </c>
      <c r="F37" s="169"/>
      <c r="G37" s="170">
        <f t="shared" si="7"/>
        <v>0</v>
      </c>
      <c r="H37" s="169"/>
      <c r="I37" s="170">
        <f t="shared" si="8"/>
        <v>0</v>
      </c>
      <c r="J37" s="169"/>
      <c r="K37" s="170">
        <f t="shared" si="9"/>
        <v>0</v>
      </c>
      <c r="L37" s="170">
        <v>21</v>
      </c>
      <c r="M37" s="170">
        <f t="shared" si="10"/>
        <v>0</v>
      </c>
      <c r="N37" s="162">
        <v>0.00518</v>
      </c>
      <c r="O37" s="162">
        <f t="shared" si="11"/>
        <v>0.4144</v>
      </c>
      <c r="P37" s="162">
        <v>0</v>
      </c>
      <c r="Q37" s="162">
        <f t="shared" si="12"/>
        <v>0</v>
      </c>
      <c r="R37" s="162"/>
      <c r="S37" s="162"/>
      <c r="T37" s="163">
        <v>0.6343</v>
      </c>
      <c r="U37" s="162">
        <f t="shared" si="13"/>
        <v>50.74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 t="s">
        <v>101</v>
      </c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2.75" outlineLevel="1">
      <c r="A38" s="153">
        <v>27</v>
      </c>
      <c r="B38" s="159" t="s">
        <v>152</v>
      </c>
      <c r="C38" s="192" t="s">
        <v>153</v>
      </c>
      <c r="D38" s="161" t="s">
        <v>100</v>
      </c>
      <c r="E38" s="167">
        <v>80</v>
      </c>
      <c r="F38" s="169"/>
      <c r="G38" s="170">
        <f t="shared" si="7"/>
        <v>0</v>
      </c>
      <c r="H38" s="169"/>
      <c r="I38" s="170">
        <f t="shared" si="8"/>
        <v>0</v>
      </c>
      <c r="J38" s="169"/>
      <c r="K38" s="170">
        <f t="shared" si="9"/>
        <v>0</v>
      </c>
      <c r="L38" s="170">
        <v>21</v>
      </c>
      <c r="M38" s="170">
        <f t="shared" si="10"/>
        <v>0</v>
      </c>
      <c r="N38" s="162">
        <v>2E-05</v>
      </c>
      <c r="O38" s="162">
        <f t="shared" si="11"/>
        <v>0.0016</v>
      </c>
      <c r="P38" s="162">
        <v>0</v>
      </c>
      <c r="Q38" s="162">
        <f t="shared" si="12"/>
        <v>0</v>
      </c>
      <c r="R38" s="162"/>
      <c r="S38" s="162"/>
      <c r="T38" s="163">
        <v>0</v>
      </c>
      <c r="U38" s="162">
        <f t="shared" si="13"/>
        <v>0</v>
      </c>
      <c r="V38" s="152"/>
      <c r="W38" s="152"/>
      <c r="X38" s="152"/>
      <c r="Y38" s="152"/>
      <c r="Z38" s="152"/>
      <c r="AA38" s="152"/>
      <c r="AB38" s="152"/>
      <c r="AC38" s="152"/>
      <c r="AD38" s="152"/>
      <c r="AE38" s="152" t="s">
        <v>104</v>
      </c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2.75" outlineLevel="1">
      <c r="A39" s="153">
        <v>28</v>
      </c>
      <c r="B39" s="159" t="s">
        <v>154</v>
      </c>
      <c r="C39" s="192" t="s">
        <v>222</v>
      </c>
      <c r="D39" s="161" t="s">
        <v>116</v>
      </c>
      <c r="E39" s="167">
        <v>60</v>
      </c>
      <c r="F39" s="169"/>
      <c r="G39" s="170">
        <f t="shared" si="7"/>
        <v>0</v>
      </c>
      <c r="H39" s="169"/>
      <c r="I39" s="170">
        <f t="shared" si="8"/>
        <v>0</v>
      </c>
      <c r="J39" s="169"/>
      <c r="K39" s="170">
        <f t="shared" si="9"/>
        <v>0</v>
      </c>
      <c r="L39" s="170">
        <v>21</v>
      </c>
      <c r="M39" s="170">
        <f t="shared" si="10"/>
        <v>0</v>
      </c>
      <c r="N39" s="162">
        <v>0.00399</v>
      </c>
      <c r="O39" s="162">
        <f t="shared" si="11"/>
        <v>0.2394</v>
      </c>
      <c r="P39" s="162">
        <v>0</v>
      </c>
      <c r="Q39" s="162">
        <f t="shared" si="12"/>
        <v>0</v>
      </c>
      <c r="R39" s="162"/>
      <c r="S39" s="162"/>
      <c r="T39" s="163">
        <v>0.5429</v>
      </c>
      <c r="U39" s="162">
        <f t="shared" si="13"/>
        <v>32.57</v>
      </c>
      <c r="V39" s="152"/>
      <c r="W39" s="152"/>
      <c r="X39" s="152"/>
      <c r="Y39" s="152"/>
      <c r="Z39" s="152"/>
      <c r="AA39" s="152"/>
      <c r="AB39" s="152"/>
      <c r="AC39" s="152"/>
      <c r="AD39" s="152"/>
      <c r="AE39" s="152" t="s">
        <v>101</v>
      </c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12.75" outlineLevel="1">
      <c r="A40" s="153">
        <v>29</v>
      </c>
      <c r="B40" s="159" t="s">
        <v>155</v>
      </c>
      <c r="C40" s="192" t="s">
        <v>156</v>
      </c>
      <c r="D40" s="161" t="s">
        <v>100</v>
      </c>
      <c r="E40" s="167">
        <v>100</v>
      </c>
      <c r="F40" s="169"/>
      <c r="G40" s="170">
        <f t="shared" si="7"/>
        <v>0</v>
      </c>
      <c r="H40" s="169"/>
      <c r="I40" s="170">
        <f t="shared" si="8"/>
        <v>0</v>
      </c>
      <c r="J40" s="169"/>
      <c r="K40" s="170">
        <f t="shared" si="9"/>
        <v>0</v>
      </c>
      <c r="L40" s="170">
        <v>21</v>
      </c>
      <c r="M40" s="170">
        <f t="shared" si="10"/>
        <v>0</v>
      </c>
      <c r="N40" s="162">
        <v>1E-05</v>
      </c>
      <c r="O40" s="162">
        <f t="shared" si="11"/>
        <v>0.001</v>
      </c>
      <c r="P40" s="162">
        <v>0</v>
      </c>
      <c r="Q40" s="162">
        <f t="shared" si="12"/>
        <v>0</v>
      </c>
      <c r="R40" s="162"/>
      <c r="S40" s="162"/>
      <c r="T40" s="163">
        <v>0</v>
      </c>
      <c r="U40" s="162">
        <f t="shared" si="13"/>
        <v>0</v>
      </c>
      <c r="V40" s="152"/>
      <c r="W40" s="152"/>
      <c r="X40" s="152"/>
      <c r="Y40" s="152"/>
      <c r="Z40" s="152"/>
      <c r="AA40" s="152"/>
      <c r="AB40" s="152"/>
      <c r="AC40" s="152"/>
      <c r="AD40" s="152"/>
      <c r="AE40" s="152" t="s">
        <v>104</v>
      </c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ht="12.75" outlineLevel="1">
      <c r="A41" s="153">
        <v>30</v>
      </c>
      <c r="B41" s="159" t="s">
        <v>157</v>
      </c>
      <c r="C41" s="192" t="s">
        <v>158</v>
      </c>
      <c r="D41" s="161" t="s">
        <v>139</v>
      </c>
      <c r="E41" s="167">
        <v>1</v>
      </c>
      <c r="F41" s="169"/>
      <c r="G41" s="170">
        <f t="shared" si="7"/>
        <v>0</v>
      </c>
      <c r="H41" s="169"/>
      <c r="I41" s="170">
        <f t="shared" si="8"/>
        <v>0</v>
      </c>
      <c r="J41" s="169"/>
      <c r="K41" s="170">
        <f t="shared" si="9"/>
        <v>0</v>
      </c>
      <c r="L41" s="170">
        <v>21</v>
      </c>
      <c r="M41" s="170">
        <f t="shared" si="10"/>
        <v>0</v>
      </c>
      <c r="N41" s="162">
        <v>0</v>
      </c>
      <c r="O41" s="162">
        <f t="shared" si="11"/>
        <v>0</v>
      </c>
      <c r="P41" s="162">
        <v>0</v>
      </c>
      <c r="Q41" s="162">
        <f t="shared" si="12"/>
        <v>0</v>
      </c>
      <c r="R41" s="162"/>
      <c r="S41" s="162"/>
      <c r="T41" s="163">
        <v>0</v>
      </c>
      <c r="U41" s="162">
        <f t="shared" si="13"/>
        <v>0</v>
      </c>
      <c r="V41" s="152"/>
      <c r="W41" s="152"/>
      <c r="X41" s="152"/>
      <c r="Y41" s="152"/>
      <c r="Z41" s="152"/>
      <c r="AA41" s="152"/>
      <c r="AB41" s="152"/>
      <c r="AC41" s="152"/>
      <c r="AD41" s="152"/>
      <c r="AE41" s="152" t="s">
        <v>101</v>
      </c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ht="22.5" outlineLevel="1">
      <c r="A42" s="153">
        <v>31</v>
      </c>
      <c r="B42" s="159" t="s">
        <v>159</v>
      </c>
      <c r="C42" s="192" t="s">
        <v>160</v>
      </c>
      <c r="D42" s="161" t="s">
        <v>116</v>
      </c>
      <c r="E42" s="167">
        <v>100</v>
      </c>
      <c r="F42" s="169"/>
      <c r="G42" s="170">
        <f t="shared" si="7"/>
        <v>0</v>
      </c>
      <c r="H42" s="169"/>
      <c r="I42" s="170">
        <f t="shared" si="8"/>
        <v>0</v>
      </c>
      <c r="J42" s="169"/>
      <c r="K42" s="170">
        <f t="shared" si="9"/>
        <v>0</v>
      </c>
      <c r="L42" s="170">
        <v>21</v>
      </c>
      <c r="M42" s="170">
        <f t="shared" si="10"/>
        <v>0</v>
      </c>
      <c r="N42" s="162">
        <v>0.00012</v>
      </c>
      <c r="O42" s="162">
        <f t="shared" si="11"/>
        <v>0.012</v>
      </c>
      <c r="P42" s="162">
        <v>0</v>
      </c>
      <c r="Q42" s="162">
        <f t="shared" si="12"/>
        <v>0</v>
      </c>
      <c r="R42" s="162"/>
      <c r="S42" s="162"/>
      <c r="T42" s="163">
        <v>0.17</v>
      </c>
      <c r="U42" s="162">
        <f t="shared" si="13"/>
        <v>17</v>
      </c>
      <c r="V42" s="152"/>
      <c r="W42" s="152"/>
      <c r="X42" s="152"/>
      <c r="Y42" s="152"/>
      <c r="Z42" s="152"/>
      <c r="AA42" s="152"/>
      <c r="AB42" s="152"/>
      <c r="AC42" s="152"/>
      <c r="AD42" s="152"/>
      <c r="AE42" s="152" t="s">
        <v>101</v>
      </c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22.5" outlineLevel="1">
      <c r="A43" s="153">
        <v>32</v>
      </c>
      <c r="B43" s="159" t="s">
        <v>161</v>
      </c>
      <c r="C43" s="192" t="s">
        <v>162</v>
      </c>
      <c r="D43" s="161" t="s">
        <v>116</v>
      </c>
      <c r="E43" s="167">
        <v>200</v>
      </c>
      <c r="F43" s="169"/>
      <c r="G43" s="170">
        <f t="shared" si="7"/>
        <v>0</v>
      </c>
      <c r="H43" s="169"/>
      <c r="I43" s="170">
        <f t="shared" si="8"/>
        <v>0</v>
      </c>
      <c r="J43" s="169"/>
      <c r="K43" s="170">
        <f t="shared" si="9"/>
        <v>0</v>
      </c>
      <c r="L43" s="170">
        <v>21</v>
      </c>
      <c r="M43" s="170">
        <f t="shared" si="10"/>
        <v>0</v>
      </c>
      <c r="N43" s="162">
        <v>0.00012</v>
      </c>
      <c r="O43" s="162">
        <f t="shared" si="11"/>
        <v>0.024</v>
      </c>
      <c r="P43" s="162">
        <v>0</v>
      </c>
      <c r="Q43" s="162">
        <f t="shared" si="12"/>
        <v>0</v>
      </c>
      <c r="R43" s="162"/>
      <c r="S43" s="162"/>
      <c r="T43" s="163">
        <v>0.17</v>
      </c>
      <c r="U43" s="162">
        <f t="shared" si="13"/>
        <v>34</v>
      </c>
      <c r="V43" s="152"/>
      <c r="W43" s="152"/>
      <c r="X43" s="152"/>
      <c r="Y43" s="152"/>
      <c r="Z43" s="152"/>
      <c r="AA43" s="152"/>
      <c r="AB43" s="152"/>
      <c r="AC43" s="152"/>
      <c r="AD43" s="152"/>
      <c r="AE43" s="152" t="s">
        <v>101</v>
      </c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22.5" outlineLevel="1">
      <c r="A44" s="153">
        <v>33</v>
      </c>
      <c r="B44" s="159" t="s">
        <v>163</v>
      </c>
      <c r="C44" s="192" t="s">
        <v>164</v>
      </c>
      <c r="D44" s="161" t="s">
        <v>116</v>
      </c>
      <c r="E44" s="167">
        <v>140</v>
      </c>
      <c r="F44" s="169"/>
      <c r="G44" s="170">
        <f t="shared" si="7"/>
        <v>0</v>
      </c>
      <c r="H44" s="169"/>
      <c r="I44" s="170">
        <f t="shared" si="8"/>
        <v>0</v>
      </c>
      <c r="J44" s="169"/>
      <c r="K44" s="170">
        <f t="shared" si="9"/>
        <v>0</v>
      </c>
      <c r="L44" s="170">
        <v>21</v>
      </c>
      <c r="M44" s="170">
        <f t="shared" si="10"/>
        <v>0</v>
      </c>
      <c r="N44" s="162">
        <v>5E-05</v>
      </c>
      <c r="O44" s="162">
        <f t="shared" si="11"/>
        <v>0.007</v>
      </c>
      <c r="P44" s="162">
        <v>0</v>
      </c>
      <c r="Q44" s="162">
        <f t="shared" si="12"/>
        <v>0</v>
      </c>
      <c r="R44" s="162"/>
      <c r="S44" s="162"/>
      <c r="T44" s="163">
        <v>0.142</v>
      </c>
      <c r="U44" s="162">
        <f t="shared" si="13"/>
        <v>19.88</v>
      </c>
      <c r="V44" s="152"/>
      <c r="W44" s="152"/>
      <c r="X44" s="152"/>
      <c r="Y44" s="152"/>
      <c r="Z44" s="152"/>
      <c r="AA44" s="152"/>
      <c r="AB44" s="152"/>
      <c r="AC44" s="152"/>
      <c r="AD44" s="152"/>
      <c r="AE44" s="152" t="s">
        <v>101</v>
      </c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22.5" outlineLevel="1">
      <c r="A45" s="153">
        <v>34</v>
      </c>
      <c r="B45" s="159" t="s">
        <v>165</v>
      </c>
      <c r="C45" s="192" t="s">
        <v>166</v>
      </c>
      <c r="D45" s="161" t="s">
        <v>116</v>
      </c>
      <c r="E45" s="167">
        <v>80</v>
      </c>
      <c r="F45" s="169"/>
      <c r="G45" s="170">
        <f t="shared" si="7"/>
        <v>0</v>
      </c>
      <c r="H45" s="169"/>
      <c r="I45" s="170">
        <f t="shared" si="8"/>
        <v>0</v>
      </c>
      <c r="J45" s="169"/>
      <c r="K45" s="170">
        <f t="shared" si="9"/>
        <v>0</v>
      </c>
      <c r="L45" s="170">
        <v>21</v>
      </c>
      <c r="M45" s="170">
        <f t="shared" si="10"/>
        <v>0</v>
      </c>
      <c r="N45" s="162">
        <v>6E-05</v>
      </c>
      <c r="O45" s="162">
        <f t="shared" si="11"/>
        <v>0.0048</v>
      </c>
      <c r="P45" s="162">
        <v>0</v>
      </c>
      <c r="Q45" s="162">
        <f t="shared" si="12"/>
        <v>0</v>
      </c>
      <c r="R45" s="162"/>
      <c r="S45" s="162"/>
      <c r="T45" s="163">
        <v>0.129</v>
      </c>
      <c r="U45" s="162">
        <f t="shared" si="13"/>
        <v>10.32</v>
      </c>
      <c r="V45" s="152"/>
      <c r="W45" s="152"/>
      <c r="X45" s="152"/>
      <c r="Y45" s="152"/>
      <c r="Z45" s="152"/>
      <c r="AA45" s="152"/>
      <c r="AB45" s="152"/>
      <c r="AC45" s="152"/>
      <c r="AD45" s="152"/>
      <c r="AE45" s="152" t="s">
        <v>101</v>
      </c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>
      <c r="A46" s="153">
        <v>35</v>
      </c>
      <c r="B46" s="159" t="s">
        <v>167</v>
      </c>
      <c r="C46" s="192" t="s">
        <v>168</v>
      </c>
      <c r="D46" s="161" t="s">
        <v>116</v>
      </c>
      <c r="E46" s="167">
        <v>60</v>
      </c>
      <c r="F46" s="169"/>
      <c r="G46" s="170">
        <f t="shared" si="7"/>
        <v>0</v>
      </c>
      <c r="H46" s="169"/>
      <c r="I46" s="170">
        <f t="shared" si="8"/>
        <v>0</v>
      </c>
      <c r="J46" s="169"/>
      <c r="K46" s="170">
        <f t="shared" si="9"/>
        <v>0</v>
      </c>
      <c r="L46" s="170">
        <v>21</v>
      </c>
      <c r="M46" s="170">
        <f t="shared" si="10"/>
        <v>0</v>
      </c>
      <c r="N46" s="162">
        <v>2E-05</v>
      </c>
      <c r="O46" s="162">
        <f t="shared" si="11"/>
        <v>0.0012</v>
      </c>
      <c r="P46" s="162">
        <v>0</v>
      </c>
      <c r="Q46" s="162">
        <f t="shared" si="12"/>
        <v>0</v>
      </c>
      <c r="R46" s="162"/>
      <c r="S46" s="162"/>
      <c r="T46" s="163">
        <v>0.129</v>
      </c>
      <c r="U46" s="162">
        <f t="shared" si="13"/>
        <v>7.74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2" t="s">
        <v>101</v>
      </c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12.75" outlineLevel="1">
      <c r="A47" s="153">
        <v>36</v>
      </c>
      <c r="B47" s="159" t="s">
        <v>169</v>
      </c>
      <c r="C47" s="192" t="s">
        <v>170</v>
      </c>
      <c r="D47" s="161" t="s">
        <v>0</v>
      </c>
      <c r="E47" s="167">
        <v>3956.66</v>
      </c>
      <c r="F47" s="169"/>
      <c r="G47" s="170">
        <f t="shared" si="7"/>
        <v>0</v>
      </c>
      <c r="H47" s="169"/>
      <c r="I47" s="170">
        <f t="shared" si="8"/>
        <v>0</v>
      </c>
      <c r="J47" s="169"/>
      <c r="K47" s="170">
        <f t="shared" si="9"/>
        <v>0</v>
      </c>
      <c r="L47" s="170">
        <v>21</v>
      </c>
      <c r="M47" s="170">
        <f t="shared" si="10"/>
        <v>0</v>
      </c>
      <c r="N47" s="162">
        <v>0</v>
      </c>
      <c r="O47" s="162">
        <f t="shared" si="11"/>
        <v>0</v>
      </c>
      <c r="P47" s="162">
        <v>0</v>
      </c>
      <c r="Q47" s="162">
        <f t="shared" si="12"/>
        <v>0</v>
      </c>
      <c r="R47" s="162"/>
      <c r="S47" s="162"/>
      <c r="T47" s="163">
        <v>0</v>
      </c>
      <c r="U47" s="162">
        <f t="shared" si="13"/>
        <v>0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 t="s">
        <v>101</v>
      </c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31" ht="12.75">
      <c r="A48" s="154" t="s">
        <v>96</v>
      </c>
      <c r="B48" s="160" t="s">
        <v>67</v>
      </c>
      <c r="C48" s="193" t="s">
        <v>68</v>
      </c>
      <c r="D48" s="164"/>
      <c r="E48" s="168"/>
      <c r="F48" s="171"/>
      <c r="G48" s="171">
        <f>SUMIF(AE49:AE67,"&lt;&gt;NOR",G49:G67)</f>
        <v>0</v>
      </c>
      <c r="H48" s="171"/>
      <c r="I48" s="171">
        <f>SUM(I49:I67)</f>
        <v>0</v>
      </c>
      <c r="J48" s="171"/>
      <c r="K48" s="171">
        <f>SUM(K49:K67)</f>
        <v>0</v>
      </c>
      <c r="L48" s="171"/>
      <c r="M48" s="171">
        <f>SUM(M49:M67)</f>
        <v>0</v>
      </c>
      <c r="N48" s="165"/>
      <c r="O48" s="165">
        <f>SUM(O49:O67)</f>
        <v>1.7933299999999999</v>
      </c>
      <c r="P48" s="165"/>
      <c r="Q48" s="165">
        <f>SUM(Q49:Q67)</f>
        <v>0</v>
      </c>
      <c r="R48" s="165"/>
      <c r="S48" s="165"/>
      <c r="T48" s="166"/>
      <c r="U48" s="165">
        <f>SUM(U49:U67)</f>
        <v>86.48</v>
      </c>
      <c r="AE48" t="s">
        <v>97</v>
      </c>
    </row>
    <row r="49" spans="1:60" ht="12.75" outlineLevel="1">
      <c r="A49" s="153">
        <v>37</v>
      </c>
      <c r="B49" s="159" t="s">
        <v>171</v>
      </c>
      <c r="C49" s="192" t="s">
        <v>172</v>
      </c>
      <c r="D49" s="161" t="s">
        <v>173</v>
      </c>
      <c r="E49" s="167">
        <v>2</v>
      </c>
      <c r="F49" s="169"/>
      <c r="G49" s="170">
        <f aca="true" t="shared" si="14" ref="G49:G67">ROUND(E49*F49,2)</f>
        <v>0</v>
      </c>
      <c r="H49" s="169"/>
      <c r="I49" s="170">
        <f aca="true" t="shared" si="15" ref="I49:I67">ROUND(E49*H49,2)</f>
        <v>0</v>
      </c>
      <c r="J49" s="169"/>
      <c r="K49" s="170">
        <f aca="true" t="shared" si="16" ref="K49:K67">ROUND(E49*J49,2)</f>
        <v>0</v>
      </c>
      <c r="L49" s="170">
        <v>21</v>
      </c>
      <c r="M49" s="170">
        <f aca="true" t="shared" si="17" ref="M49:M67">G49*(1+L49/100)</f>
        <v>0</v>
      </c>
      <c r="N49" s="162">
        <v>0.0298</v>
      </c>
      <c r="O49" s="162">
        <f aca="true" t="shared" si="18" ref="O49:O67">ROUND(E49*N49,5)</f>
        <v>0.0596</v>
      </c>
      <c r="P49" s="162">
        <v>0</v>
      </c>
      <c r="Q49" s="162">
        <f aca="true" t="shared" si="19" ref="Q49:Q67">ROUND(E49*P49,5)</f>
        <v>0</v>
      </c>
      <c r="R49" s="162"/>
      <c r="S49" s="162"/>
      <c r="T49" s="163">
        <v>12.129</v>
      </c>
      <c r="U49" s="162">
        <f aca="true" t="shared" si="20" ref="U49:U67">ROUND(E49*T49,2)</f>
        <v>24.26</v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2" t="s">
        <v>101</v>
      </c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22.5" outlineLevel="1">
      <c r="A50" s="153">
        <v>38</v>
      </c>
      <c r="B50" s="159" t="s">
        <v>174</v>
      </c>
      <c r="C50" s="192" t="s">
        <v>175</v>
      </c>
      <c r="D50" s="161" t="s">
        <v>100</v>
      </c>
      <c r="E50" s="167">
        <v>2</v>
      </c>
      <c r="F50" s="169"/>
      <c r="G50" s="170">
        <f t="shared" si="14"/>
        <v>0</v>
      </c>
      <c r="H50" s="169"/>
      <c r="I50" s="170">
        <f t="shared" si="15"/>
        <v>0</v>
      </c>
      <c r="J50" s="169"/>
      <c r="K50" s="170">
        <f t="shared" si="16"/>
        <v>0</v>
      </c>
      <c r="L50" s="170">
        <v>21</v>
      </c>
      <c r="M50" s="170">
        <f t="shared" si="17"/>
        <v>0</v>
      </c>
      <c r="N50" s="162">
        <v>0.27</v>
      </c>
      <c r="O50" s="162">
        <f t="shared" si="18"/>
        <v>0.54</v>
      </c>
      <c r="P50" s="162">
        <v>0</v>
      </c>
      <c r="Q50" s="162">
        <f t="shared" si="19"/>
        <v>0</v>
      </c>
      <c r="R50" s="162"/>
      <c r="S50" s="162"/>
      <c r="T50" s="163">
        <v>0</v>
      </c>
      <c r="U50" s="162">
        <f t="shared" si="20"/>
        <v>0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 t="s">
        <v>104</v>
      </c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12.75" outlineLevel="1">
      <c r="A51" s="153">
        <v>39</v>
      </c>
      <c r="B51" s="159" t="s">
        <v>176</v>
      </c>
      <c r="C51" s="192" t="s">
        <v>177</v>
      </c>
      <c r="D51" s="161" t="s">
        <v>173</v>
      </c>
      <c r="E51" s="167">
        <v>2</v>
      </c>
      <c r="F51" s="169"/>
      <c r="G51" s="170">
        <f t="shared" si="14"/>
        <v>0</v>
      </c>
      <c r="H51" s="169"/>
      <c r="I51" s="170">
        <f t="shared" si="15"/>
        <v>0</v>
      </c>
      <c r="J51" s="169"/>
      <c r="K51" s="170">
        <f t="shared" si="16"/>
        <v>0</v>
      </c>
      <c r="L51" s="170">
        <v>21</v>
      </c>
      <c r="M51" s="170">
        <f t="shared" si="17"/>
        <v>0</v>
      </c>
      <c r="N51" s="162">
        <v>0.00339</v>
      </c>
      <c r="O51" s="162">
        <f t="shared" si="18"/>
        <v>0.00678</v>
      </c>
      <c r="P51" s="162">
        <v>0</v>
      </c>
      <c r="Q51" s="162">
        <f t="shared" si="19"/>
        <v>0</v>
      </c>
      <c r="R51" s="162"/>
      <c r="S51" s="162"/>
      <c r="T51" s="163">
        <v>0.593</v>
      </c>
      <c r="U51" s="162">
        <f t="shared" si="20"/>
        <v>1.19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2" t="s">
        <v>101</v>
      </c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12.75" outlineLevel="1">
      <c r="A52" s="153">
        <v>40</v>
      </c>
      <c r="B52" s="159" t="s">
        <v>178</v>
      </c>
      <c r="C52" s="192" t="s">
        <v>179</v>
      </c>
      <c r="D52" s="161" t="s">
        <v>139</v>
      </c>
      <c r="E52" s="167">
        <v>1</v>
      </c>
      <c r="F52" s="169"/>
      <c r="G52" s="170">
        <f t="shared" si="14"/>
        <v>0</v>
      </c>
      <c r="H52" s="169"/>
      <c r="I52" s="170">
        <f t="shared" si="15"/>
        <v>0</v>
      </c>
      <c r="J52" s="169"/>
      <c r="K52" s="170">
        <f t="shared" si="16"/>
        <v>0</v>
      </c>
      <c r="L52" s="170">
        <v>21</v>
      </c>
      <c r="M52" s="170">
        <f t="shared" si="17"/>
        <v>0</v>
      </c>
      <c r="N52" s="162">
        <v>0</v>
      </c>
      <c r="O52" s="162">
        <f t="shared" si="18"/>
        <v>0</v>
      </c>
      <c r="P52" s="162">
        <v>0</v>
      </c>
      <c r="Q52" s="162">
        <f t="shared" si="19"/>
        <v>0</v>
      </c>
      <c r="R52" s="162"/>
      <c r="S52" s="162"/>
      <c r="T52" s="163">
        <v>0</v>
      </c>
      <c r="U52" s="162">
        <f t="shared" si="20"/>
        <v>0</v>
      </c>
      <c r="V52" s="152"/>
      <c r="W52" s="152"/>
      <c r="X52" s="152"/>
      <c r="Y52" s="152"/>
      <c r="Z52" s="152"/>
      <c r="AA52" s="152"/>
      <c r="AB52" s="152"/>
      <c r="AC52" s="152"/>
      <c r="AD52" s="152"/>
      <c r="AE52" s="152" t="s">
        <v>101</v>
      </c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12.75" outlineLevel="1">
      <c r="A53" s="153">
        <v>41</v>
      </c>
      <c r="B53" s="159" t="s">
        <v>180</v>
      </c>
      <c r="C53" s="192" t="s">
        <v>181</v>
      </c>
      <c r="D53" s="161" t="s">
        <v>100</v>
      </c>
      <c r="E53" s="167">
        <v>1</v>
      </c>
      <c r="F53" s="169"/>
      <c r="G53" s="170">
        <f t="shared" si="14"/>
        <v>0</v>
      </c>
      <c r="H53" s="169"/>
      <c r="I53" s="170">
        <f t="shared" si="15"/>
        <v>0</v>
      </c>
      <c r="J53" s="169"/>
      <c r="K53" s="170">
        <f t="shared" si="16"/>
        <v>0</v>
      </c>
      <c r="L53" s="170">
        <v>21</v>
      </c>
      <c r="M53" s="170">
        <f t="shared" si="17"/>
        <v>0</v>
      </c>
      <c r="N53" s="162">
        <v>0.00141</v>
      </c>
      <c r="O53" s="162">
        <f t="shared" si="18"/>
        <v>0.00141</v>
      </c>
      <c r="P53" s="162">
        <v>0</v>
      </c>
      <c r="Q53" s="162">
        <f t="shared" si="19"/>
        <v>0</v>
      </c>
      <c r="R53" s="162"/>
      <c r="S53" s="162"/>
      <c r="T53" s="163">
        <v>2.46922</v>
      </c>
      <c r="U53" s="162">
        <f t="shared" si="20"/>
        <v>2.47</v>
      </c>
      <c r="V53" s="152"/>
      <c r="W53" s="152"/>
      <c r="X53" s="152"/>
      <c r="Y53" s="152"/>
      <c r="Z53" s="152"/>
      <c r="AA53" s="152"/>
      <c r="AB53" s="152"/>
      <c r="AC53" s="152"/>
      <c r="AD53" s="152"/>
      <c r="AE53" s="152" t="s">
        <v>182</v>
      </c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12.75" outlineLevel="1">
      <c r="A54" s="153">
        <v>42</v>
      </c>
      <c r="B54" s="159" t="s">
        <v>183</v>
      </c>
      <c r="C54" s="192" t="s">
        <v>184</v>
      </c>
      <c r="D54" s="161" t="s">
        <v>173</v>
      </c>
      <c r="E54" s="167">
        <v>1</v>
      </c>
      <c r="F54" s="169"/>
      <c r="G54" s="170">
        <f t="shared" si="14"/>
        <v>0</v>
      </c>
      <c r="H54" s="169"/>
      <c r="I54" s="170">
        <f t="shared" si="15"/>
        <v>0</v>
      </c>
      <c r="J54" s="169"/>
      <c r="K54" s="170">
        <f t="shared" si="16"/>
        <v>0</v>
      </c>
      <c r="L54" s="170">
        <v>21</v>
      </c>
      <c r="M54" s="170">
        <f t="shared" si="17"/>
        <v>0</v>
      </c>
      <c r="N54" s="162">
        <v>0.01421</v>
      </c>
      <c r="O54" s="162">
        <f t="shared" si="18"/>
        <v>0.01421</v>
      </c>
      <c r="P54" s="162">
        <v>0</v>
      </c>
      <c r="Q54" s="162">
        <f t="shared" si="19"/>
        <v>0</v>
      </c>
      <c r="R54" s="162"/>
      <c r="S54" s="162"/>
      <c r="T54" s="163">
        <v>1.189</v>
      </c>
      <c r="U54" s="162">
        <f t="shared" si="20"/>
        <v>1.19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52" t="s">
        <v>101</v>
      </c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22.5" outlineLevel="1">
      <c r="A55" s="153">
        <v>43</v>
      </c>
      <c r="B55" s="159" t="s">
        <v>185</v>
      </c>
      <c r="C55" s="192" t="s">
        <v>186</v>
      </c>
      <c r="D55" s="161" t="s">
        <v>100</v>
      </c>
      <c r="E55" s="167">
        <v>17</v>
      </c>
      <c r="F55" s="169"/>
      <c r="G55" s="170">
        <f t="shared" si="14"/>
        <v>0</v>
      </c>
      <c r="H55" s="169"/>
      <c r="I55" s="170">
        <f t="shared" si="15"/>
        <v>0</v>
      </c>
      <c r="J55" s="169"/>
      <c r="K55" s="170">
        <f t="shared" si="16"/>
        <v>0</v>
      </c>
      <c r="L55" s="170">
        <v>21</v>
      </c>
      <c r="M55" s="170">
        <f t="shared" si="17"/>
        <v>0</v>
      </c>
      <c r="N55" s="162">
        <v>0.00085</v>
      </c>
      <c r="O55" s="162">
        <f t="shared" si="18"/>
        <v>0.01445</v>
      </c>
      <c r="P55" s="162">
        <v>0</v>
      </c>
      <c r="Q55" s="162">
        <f t="shared" si="19"/>
        <v>0</v>
      </c>
      <c r="R55" s="162"/>
      <c r="S55" s="162"/>
      <c r="T55" s="163">
        <v>0.485</v>
      </c>
      <c r="U55" s="162">
        <f t="shared" si="20"/>
        <v>8.25</v>
      </c>
      <c r="V55" s="152"/>
      <c r="W55" s="152"/>
      <c r="X55" s="152"/>
      <c r="Y55" s="152"/>
      <c r="Z55" s="152"/>
      <c r="AA55" s="152"/>
      <c r="AB55" s="152"/>
      <c r="AC55" s="152"/>
      <c r="AD55" s="152"/>
      <c r="AE55" s="152" t="s">
        <v>101</v>
      </c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12.75" outlineLevel="1">
      <c r="A56" s="153">
        <v>44</v>
      </c>
      <c r="B56" s="159" t="s">
        <v>187</v>
      </c>
      <c r="C56" s="192" t="s">
        <v>188</v>
      </c>
      <c r="D56" s="161" t="s">
        <v>100</v>
      </c>
      <c r="E56" s="167">
        <v>17</v>
      </c>
      <c r="F56" s="169"/>
      <c r="G56" s="170">
        <f t="shared" si="14"/>
        <v>0</v>
      </c>
      <c r="H56" s="169"/>
      <c r="I56" s="170">
        <f t="shared" si="15"/>
        <v>0</v>
      </c>
      <c r="J56" s="169"/>
      <c r="K56" s="170">
        <f t="shared" si="16"/>
        <v>0</v>
      </c>
      <c r="L56" s="170">
        <v>21</v>
      </c>
      <c r="M56" s="170">
        <f t="shared" si="17"/>
        <v>0</v>
      </c>
      <c r="N56" s="162">
        <v>0</v>
      </c>
      <c r="O56" s="162">
        <f t="shared" si="18"/>
        <v>0</v>
      </c>
      <c r="P56" s="162">
        <v>0</v>
      </c>
      <c r="Q56" s="162">
        <f t="shared" si="19"/>
        <v>0</v>
      </c>
      <c r="R56" s="162"/>
      <c r="S56" s="162"/>
      <c r="T56" s="163">
        <v>0</v>
      </c>
      <c r="U56" s="162">
        <f t="shared" si="20"/>
        <v>0</v>
      </c>
      <c r="V56" s="152"/>
      <c r="W56" s="152"/>
      <c r="X56" s="152"/>
      <c r="Y56" s="152"/>
      <c r="Z56" s="152"/>
      <c r="AA56" s="152"/>
      <c r="AB56" s="152"/>
      <c r="AC56" s="152"/>
      <c r="AD56" s="152"/>
      <c r="AE56" s="152" t="s">
        <v>104</v>
      </c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12.75" outlineLevel="1">
      <c r="A57" s="153">
        <v>45</v>
      </c>
      <c r="B57" s="159" t="s">
        <v>189</v>
      </c>
      <c r="C57" s="192" t="s">
        <v>190</v>
      </c>
      <c r="D57" s="161" t="s">
        <v>100</v>
      </c>
      <c r="E57" s="167">
        <v>17</v>
      </c>
      <c r="F57" s="169"/>
      <c r="G57" s="170">
        <f t="shared" si="14"/>
        <v>0</v>
      </c>
      <c r="H57" s="169"/>
      <c r="I57" s="170">
        <f t="shared" si="15"/>
        <v>0</v>
      </c>
      <c r="J57" s="169"/>
      <c r="K57" s="170">
        <f t="shared" si="16"/>
        <v>0</v>
      </c>
      <c r="L57" s="170">
        <v>21</v>
      </c>
      <c r="M57" s="170">
        <f t="shared" si="17"/>
        <v>0</v>
      </c>
      <c r="N57" s="162">
        <v>0</v>
      </c>
      <c r="O57" s="162">
        <f t="shared" si="18"/>
        <v>0</v>
      </c>
      <c r="P57" s="162">
        <v>0</v>
      </c>
      <c r="Q57" s="162">
        <f t="shared" si="19"/>
        <v>0</v>
      </c>
      <c r="R57" s="162"/>
      <c r="S57" s="162"/>
      <c r="T57" s="163">
        <v>0</v>
      </c>
      <c r="U57" s="162">
        <f t="shared" si="20"/>
        <v>0</v>
      </c>
      <c r="V57" s="152"/>
      <c r="W57" s="152"/>
      <c r="X57" s="152"/>
      <c r="Y57" s="152"/>
      <c r="Z57" s="152"/>
      <c r="AA57" s="152"/>
      <c r="AB57" s="152"/>
      <c r="AC57" s="152"/>
      <c r="AD57" s="152"/>
      <c r="AE57" s="152" t="s">
        <v>104</v>
      </c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ht="12.75" outlineLevel="1">
      <c r="A58" s="153">
        <v>46</v>
      </c>
      <c r="B58" s="159" t="s">
        <v>191</v>
      </c>
      <c r="C58" s="192" t="s">
        <v>192</v>
      </c>
      <c r="D58" s="161" t="s">
        <v>100</v>
      </c>
      <c r="E58" s="167">
        <v>12</v>
      </c>
      <c r="F58" s="169"/>
      <c r="G58" s="170">
        <f t="shared" si="14"/>
        <v>0</v>
      </c>
      <c r="H58" s="169"/>
      <c r="I58" s="170">
        <f t="shared" si="15"/>
        <v>0</v>
      </c>
      <c r="J58" s="169"/>
      <c r="K58" s="170">
        <f t="shared" si="16"/>
        <v>0</v>
      </c>
      <c r="L58" s="170">
        <v>21</v>
      </c>
      <c r="M58" s="170">
        <f t="shared" si="17"/>
        <v>0</v>
      </c>
      <c r="N58" s="162">
        <v>0.06411</v>
      </c>
      <c r="O58" s="162">
        <f t="shared" si="18"/>
        <v>0.76932</v>
      </c>
      <c r="P58" s="162">
        <v>0</v>
      </c>
      <c r="Q58" s="162">
        <f t="shared" si="19"/>
        <v>0</v>
      </c>
      <c r="R58" s="162"/>
      <c r="S58" s="162"/>
      <c r="T58" s="163">
        <v>1.408</v>
      </c>
      <c r="U58" s="162">
        <f t="shared" si="20"/>
        <v>16.9</v>
      </c>
      <c r="V58" s="152"/>
      <c r="W58" s="152"/>
      <c r="X58" s="152"/>
      <c r="Y58" s="152"/>
      <c r="Z58" s="152"/>
      <c r="AA58" s="152"/>
      <c r="AB58" s="152"/>
      <c r="AC58" s="152"/>
      <c r="AD58" s="152"/>
      <c r="AE58" s="152" t="s">
        <v>101</v>
      </c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12.75" outlineLevel="1">
      <c r="A59" s="153">
        <v>47</v>
      </c>
      <c r="B59" s="159" t="s">
        <v>193</v>
      </c>
      <c r="C59" s="192" t="s">
        <v>194</v>
      </c>
      <c r="D59" s="161" t="s">
        <v>173</v>
      </c>
      <c r="E59" s="167">
        <v>12</v>
      </c>
      <c r="F59" s="169"/>
      <c r="G59" s="170">
        <f t="shared" si="14"/>
        <v>0</v>
      </c>
      <c r="H59" s="169"/>
      <c r="I59" s="170">
        <f t="shared" si="15"/>
        <v>0</v>
      </c>
      <c r="J59" s="169"/>
      <c r="K59" s="170">
        <f t="shared" si="16"/>
        <v>0</v>
      </c>
      <c r="L59" s="170">
        <v>21</v>
      </c>
      <c r="M59" s="170">
        <f t="shared" si="17"/>
        <v>0</v>
      </c>
      <c r="N59" s="162">
        <v>0.00332</v>
      </c>
      <c r="O59" s="162">
        <f t="shared" si="18"/>
        <v>0.03984</v>
      </c>
      <c r="P59" s="162">
        <v>0</v>
      </c>
      <c r="Q59" s="162">
        <f t="shared" si="19"/>
        <v>0</v>
      </c>
      <c r="R59" s="162"/>
      <c r="S59" s="162"/>
      <c r="T59" s="163">
        <v>0.587</v>
      </c>
      <c r="U59" s="162">
        <f t="shared" si="20"/>
        <v>7.04</v>
      </c>
      <c r="V59" s="152"/>
      <c r="W59" s="152"/>
      <c r="X59" s="152"/>
      <c r="Y59" s="152"/>
      <c r="Z59" s="152"/>
      <c r="AA59" s="152"/>
      <c r="AB59" s="152"/>
      <c r="AC59" s="152"/>
      <c r="AD59" s="152"/>
      <c r="AE59" s="152" t="s">
        <v>101</v>
      </c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ht="12.75" outlineLevel="1">
      <c r="A60" s="153">
        <v>48</v>
      </c>
      <c r="B60" s="159" t="s">
        <v>195</v>
      </c>
      <c r="C60" s="192" t="s">
        <v>196</v>
      </c>
      <c r="D60" s="161" t="s">
        <v>100</v>
      </c>
      <c r="E60" s="167">
        <v>12</v>
      </c>
      <c r="F60" s="169"/>
      <c r="G60" s="170">
        <f t="shared" si="14"/>
        <v>0</v>
      </c>
      <c r="H60" s="169"/>
      <c r="I60" s="170">
        <f t="shared" si="15"/>
        <v>0</v>
      </c>
      <c r="J60" s="169"/>
      <c r="K60" s="170">
        <f t="shared" si="16"/>
        <v>0</v>
      </c>
      <c r="L60" s="170">
        <v>21</v>
      </c>
      <c r="M60" s="170">
        <f t="shared" si="17"/>
        <v>0</v>
      </c>
      <c r="N60" s="162">
        <v>0</v>
      </c>
      <c r="O60" s="162">
        <f t="shared" si="18"/>
        <v>0</v>
      </c>
      <c r="P60" s="162">
        <v>0</v>
      </c>
      <c r="Q60" s="162">
        <f t="shared" si="19"/>
        <v>0</v>
      </c>
      <c r="R60" s="162"/>
      <c r="S60" s="162"/>
      <c r="T60" s="163">
        <v>0</v>
      </c>
      <c r="U60" s="162">
        <f t="shared" si="20"/>
        <v>0</v>
      </c>
      <c r="V60" s="152"/>
      <c r="W60" s="152"/>
      <c r="X60" s="152"/>
      <c r="Y60" s="152"/>
      <c r="Z60" s="152"/>
      <c r="AA60" s="152"/>
      <c r="AB60" s="152"/>
      <c r="AC60" s="152"/>
      <c r="AD60" s="152"/>
      <c r="AE60" s="152" t="s">
        <v>104</v>
      </c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12.75" outlineLevel="1">
      <c r="A61" s="153">
        <v>49</v>
      </c>
      <c r="B61" s="159" t="s">
        <v>197</v>
      </c>
      <c r="C61" s="192" t="s">
        <v>198</v>
      </c>
      <c r="D61" s="161" t="s">
        <v>173</v>
      </c>
      <c r="E61" s="167">
        <v>11</v>
      </c>
      <c r="F61" s="169"/>
      <c r="G61" s="170">
        <f t="shared" si="14"/>
        <v>0</v>
      </c>
      <c r="H61" s="169"/>
      <c r="I61" s="170">
        <f t="shared" si="15"/>
        <v>0</v>
      </c>
      <c r="J61" s="169"/>
      <c r="K61" s="170">
        <f t="shared" si="16"/>
        <v>0</v>
      </c>
      <c r="L61" s="170">
        <v>21</v>
      </c>
      <c r="M61" s="170">
        <f t="shared" si="17"/>
        <v>0</v>
      </c>
      <c r="N61" s="162">
        <v>0.02872</v>
      </c>
      <c r="O61" s="162">
        <f t="shared" si="18"/>
        <v>0.31592</v>
      </c>
      <c r="P61" s="162">
        <v>0</v>
      </c>
      <c r="Q61" s="162">
        <f t="shared" si="19"/>
        <v>0</v>
      </c>
      <c r="R61" s="162"/>
      <c r="S61" s="162"/>
      <c r="T61" s="163">
        <v>1.5</v>
      </c>
      <c r="U61" s="162">
        <f t="shared" si="20"/>
        <v>16.5</v>
      </c>
      <c r="V61" s="152"/>
      <c r="W61" s="152"/>
      <c r="X61" s="152"/>
      <c r="Y61" s="152"/>
      <c r="Z61" s="152"/>
      <c r="AA61" s="152"/>
      <c r="AB61" s="152"/>
      <c r="AC61" s="152"/>
      <c r="AD61" s="152"/>
      <c r="AE61" s="152" t="s">
        <v>101</v>
      </c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ht="12.75" outlineLevel="1">
      <c r="A62" s="153">
        <v>50</v>
      </c>
      <c r="B62" s="159" t="s">
        <v>199</v>
      </c>
      <c r="C62" s="192" t="s">
        <v>200</v>
      </c>
      <c r="D62" s="161" t="s">
        <v>173</v>
      </c>
      <c r="E62" s="167">
        <v>50</v>
      </c>
      <c r="F62" s="169"/>
      <c r="G62" s="170">
        <f t="shared" si="14"/>
        <v>0</v>
      </c>
      <c r="H62" s="169"/>
      <c r="I62" s="170">
        <f t="shared" si="15"/>
        <v>0</v>
      </c>
      <c r="J62" s="169"/>
      <c r="K62" s="170">
        <f t="shared" si="16"/>
        <v>0</v>
      </c>
      <c r="L62" s="170">
        <v>21</v>
      </c>
      <c r="M62" s="170">
        <f t="shared" si="17"/>
        <v>0</v>
      </c>
      <c r="N62" s="162">
        <v>0.00024</v>
      </c>
      <c r="O62" s="162">
        <f t="shared" si="18"/>
        <v>0.012</v>
      </c>
      <c r="P62" s="162">
        <v>0</v>
      </c>
      <c r="Q62" s="162">
        <f t="shared" si="19"/>
        <v>0</v>
      </c>
      <c r="R62" s="162"/>
      <c r="S62" s="162"/>
      <c r="T62" s="163">
        <v>0.124</v>
      </c>
      <c r="U62" s="162">
        <f t="shared" si="20"/>
        <v>6.2</v>
      </c>
      <c r="V62" s="152"/>
      <c r="W62" s="152"/>
      <c r="X62" s="152"/>
      <c r="Y62" s="152"/>
      <c r="Z62" s="152"/>
      <c r="AA62" s="152"/>
      <c r="AB62" s="152"/>
      <c r="AC62" s="152"/>
      <c r="AD62" s="152"/>
      <c r="AE62" s="152" t="s">
        <v>101</v>
      </c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ht="12.75" outlineLevel="1">
      <c r="A63" s="153">
        <v>51</v>
      </c>
      <c r="B63" s="159" t="s">
        <v>201</v>
      </c>
      <c r="C63" s="192" t="s">
        <v>202</v>
      </c>
      <c r="D63" s="161" t="s">
        <v>100</v>
      </c>
      <c r="E63" s="167">
        <v>20</v>
      </c>
      <c r="F63" s="169"/>
      <c r="G63" s="170">
        <f t="shared" si="14"/>
        <v>0</v>
      </c>
      <c r="H63" s="169"/>
      <c r="I63" s="170">
        <f t="shared" si="15"/>
        <v>0</v>
      </c>
      <c r="J63" s="169"/>
      <c r="K63" s="170">
        <f t="shared" si="16"/>
        <v>0</v>
      </c>
      <c r="L63" s="170">
        <v>21</v>
      </c>
      <c r="M63" s="170">
        <f t="shared" si="17"/>
        <v>0</v>
      </c>
      <c r="N63" s="162">
        <v>0.00075</v>
      </c>
      <c r="O63" s="162">
        <f t="shared" si="18"/>
        <v>0.015</v>
      </c>
      <c r="P63" s="162">
        <v>0</v>
      </c>
      <c r="Q63" s="162">
        <f t="shared" si="19"/>
        <v>0</v>
      </c>
      <c r="R63" s="162"/>
      <c r="S63" s="162"/>
      <c r="T63" s="163">
        <v>0</v>
      </c>
      <c r="U63" s="162">
        <f t="shared" si="20"/>
        <v>0</v>
      </c>
      <c r="V63" s="152"/>
      <c r="W63" s="152"/>
      <c r="X63" s="152"/>
      <c r="Y63" s="152"/>
      <c r="Z63" s="152"/>
      <c r="AA63" s="152"/>
      <c r="AB63" s="152"/>
      <c r="AC63" s="152"/>
      <c r="AD63" s="152"/>
      <c r="AE63" s="152" t="s">
        <v>104</v>
      </c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12.75" outlineLevel="1">
      <c r="A64" s="153">
        <v>52</v>
      </c>
      <c r="B64" s="159" t="s">
        <v>203</v>
      </c>
      <c r="C64" s="192" t="s">
        <v>204</v>
      </c>
      <c r="D64" s="161" t="s">
        <v>139</v>
      </c>
      <c r="E64" s="167">
        <v>1</v>
      </c>
      <c r="F64" s="169"/>
      <c r="G64" s="170">
        <f t="shared" si="14"/>
        <v>0</v>
      </c>
      <c r="H64" s="169"/>
      <c r="I64" s="170">
        <f t="shared" si="15"/>
        <v>0</v>
      </c>
      <c r="J64" s="169"/>
      <c r="K64" s="170">
        <f t="shared" si="16"/>
        <v>0</v>
      </c>
      <c r="L64" s="170">
        <v>21</v>
      </c>
      <c r="M64" s="170">
        <f t="shared" si="17"/>
        <v>0</v>
      </c>
      <c r="N64" s="162">
        <v>0</v>
      </c>
      <c r="O64" s="162">
        <f t="shared" si="18"/>
        <v>0</v>
      </c>
      <c r="P64" s="162">
        <v>0</v>
      </c>
      <c r="Q64" s="162">
        <f t="shared" si="19"/>
        <v>0</v>
      </c>
      <c r="R64" s="162"/>
      <c r="S64" s="162"/>
      <c r="T64" s="163">
        <v>0</v>
      </c>
      <c r="U64" s="162">
        <f t="shared" si="20"/>
        <v>0</v>
      </c>
      <c r="V64" s="152"/>
      <c r="W64" s="152"/>
      <c r="X64" s="152"/>
      <c r="Y64" s="152"/>
      <c r="Z64" s="152"/>
      <c r="AA64" s="152"/>
      <c r="AB64" s="152"/>
      <c r="AC64" s="152"/>
      <c r="AD64" s="152"/>
      <c r="AE64" s="152" t="s">
        <v>101</v>
      </c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12.75" outlineLevel="1">
      <c r="A65" s="153">
        <v>53</v>
      </c>
      <c r="B65" s="159" t="s">
        <v>205</v>
      </c>
      <c r="C65" s="192" t="s">
        <v>206</v>
      </c>
      <c r="D65" s="161" t="s">
        <v>173</v>
      </c>
      <c r="E65" s="167">
        <v>20</v>
      </c>
      <c r="F65" s="169"/>
      <c r="G65" s="170">
        <f t="shared" si="14"/>
        <v>0</v>
      </c>
      <c r="H65" s="169"/>
      <c r="I65" s="170">
        <f t="shared" si="15"/>
        <v>0</v>
      </c>
      <c r="J65" s="169"/>
      <c r="K65" s="170">
        <f t="shared" si="16"/>
        <v>0</v>
      </c>
      <c r="L65" s="170">
        <v>21</v>
      </c>
      <c r="M65" s="170">
        <f t="shared" si="17"/>
        <v>0</v>
      </c>
      <c r="N65" s="162">
        <v>0.00024</v>
      </c>
      <c r="O65" s="162">
        <f t="shared" si="18"/>
        <v>0.0048</v>
      </c>
      <c r="P65" s="162">
        <v>0</v>
      </c>
      <c r="Q65" s="162">
        <f t="shared" si="19"/>
        <v>0</v>
      </c>
      <c r="R65" s="162"/>
      <c r="S65" s="162"/>
      <c r="T65" s="163">
        <v>0.124</v>
      </c>
      <c r="U65" s="162">
        <f t="shared" si="20"/>
        <v>2.48</v>
      </c>
      <c r="V65" s="152"/>
      <c r="W65" s="152"/>
      <c r="X65" s="152"/>
      <c r="Y65" s="152"/>
      <c r="Z65" s="152"/>
      <c r="AA65" s="152"/>
      <c r="AB65" s="152"/>
      <c r="AC65" s="152"/>
      <c r="AD65" s="152"/>
      <c r="AE65" s="152" t="s">
        <v>101</v>
      </c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12.75" outlineLevel="1">
      <c r="A66" s="153">
        <v>54</v>
      </c>
      <c r="B66" s="159" t="s">
        <v>207</v>
      </c>
      <c r="C66" s="192" t="s">
        <v>208</v>
      </c>
      <c r="D66" s="161" t="s">
        <v>100</v>
      </c>
      <c r="E66" s="167">
        <v>20</v>
      </c>
      <c r="F66" s="169"/>
      <c r="G66" s="170">
        <f t="shared" si="14"/>
        <v>0</v>
      </c>
      <c r="H66" s="169"/>
      <c r="I66" s="170">
        <f t="shared" si="15"/>
        <v>0</v>
      </c>
      <c r="J66" s="169"/>
      <c r="K66" s="170">
        <f t="shared" si="16"/>
        <v>0</v>
      </c>
      <c r="L66" s="170">
        <v>21</v>
      </c>
      <c r="M66" s="170">
        <f t="shared" si="17"/>
        <v>0</v>
      </c>
      <c r="N66" s="162">
        <v>0</v>
      </c>
      <c r="O66" s="162">
        <f t="shared" si="18"/>
        <v>0</v>
      </c>
      <c r="P66" s="162">
        <v>0</v>
      </c>
      <c r="Q66" s="162">
        <f t="shared" si="19"/>
        <v>0</v>
      </c>
      <c r="R66" s="162"/>
      <c r="S66" s="162"/>
      <c r="T66" s="163">
        <v>0</v>
      </c>
      <c r="U66" s="162">
        <f t="shared" si="20"/>
        <v>0</v>
      </c>
      <c r="V66" s="152"/>
      <c r="W66" s="152"/>
      <c r="X66" s="152"/>
      <c r="Y66" s="152"/>
      <c r="Z66" s="152"/>
      <c r="AA66" s="152"/>
      <c r="AB66" s="152"/>
      <c r="AC66" s="152"/>
      <c r="AD66" s="152"/>
      <c r="AE66" s="152" t="s">
        <v>104</v>
      </c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22.5" outlineLevel="1">
      <c r="A67" s="153">
        <v>55</v>
      </c>
      <c r="B67" s="159" t="s">
        <v>209</v>
      </c>
      <c r="C67" s="192" t="s">
        <v>210</v>
      </c>
      <c r="D67" s="161" t="s">
        <v>0</v>
      </c>
      <c r="E67" s="167">
        <v>7689.79</v>
      </c>
      <c r="F67" s="169"/>
      <c r="G67" s="170">
        <f t="shared" si="14"/>
        <v>0</v>
      </c>
      <c r="H67" s="169"/>
      <c r="I67" s="170">
        <f t="shared" si="15"/>
        <v>0</v>
      </c>
      <c r="J67" s="169"/>
      <c r="K67" s="170">
        <f t="shared" si="16"/>
        <v>0</v>
      </c>
      <c r="L67" s="170">
        <v>21</v>
      </c>
      <c r="M67" s="170">
        <f t="shared" si="17"/>
        <v>0</v>
      </c>
      <c r="N67" s="162">
        <v>0</v>
      </c>
      <c r="O67" s="162">
        <f t="shared" si="18"/>
        <v>0</v>
      </c>
      <c r="P67" s="162">
        <v>0</v>
      </c>
      <c r="Q67" s="162">
        <f t="shared" si="19"/>
        <v>0</v>
      </c>
      <c r="R67" s="162"/>
      <c r="S67" s="162"/>
      <c r="T67" s="163">
        <v>0</v>
      </c>
      <c r="U67" s="162">
        <f t="shared" si="20"/>
        <v>0</v>
      </c>
      <c r="V67" s="152"/>
      <c r="W67" s="152"/>
      <c r="X67" s="152"/>
      <c r="Y67" s="152"/>
      <c r="Z67" s="152"/>
      <c r="AA67" s="152"/>
      <c r="AB67" s="152"/>
      <c r="AC67" s="152"/>
      <c r="AD67" s="152"/>
      <c r="AE67" s="152" t="s">
        <v>101</v>
      </c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31" ht="12.75">
      <c r="A68" s="154" t="s">
        <v>96</v>
      </c>
      <c r="B68" s="160" t="s">
        <v>69</v>
      </c>
      <c r="C68" s="193" t="s">
        <v>26</v>
      </c>
      <c r="D68" s="164"/>
      <c r="E68" s="168"/>
      <c r="F68" s="171"/>
      <c r="G68" s="171">
        <f>SUMIF(AE69:AE69,"&lt;&gt;NOR",G69:G69)</f>
        <v>0</v>
      </c>
      <c r="H68" s="171"/>
      <c r="I68" s="171">
        <f>SUM(I69:I69)</f>
        <v>0</v>
      </c>
      <c r="J68" s="171"/>
      <c r="K68" s="171">
        <f>SUM(K69:K69)</f>
        <v>0</v>
      </c>
      <c r="L68" s="171"/>
      <c r="M68" s="171">
        <f>SUM(M69:M69)</f>
        <v>0</v>
      </c>
      <c r="N68" s="165"/>
      <c r="O68" s="165">
        <f>SUM(O69:O69)</f>
        <v>0</v>
      </c>
      <c r="P68" s="165"/>
      <c r="Q68" s="165">
        <f>SUM(Q69:Q69)</f>
        <v>0</v>
      </c>
      <c r="R68" s="165"/>
      <c r="S68" s="165"/>
      <c r="T68" s="166"/>
      <c r="U68" s="165">
        <f>SUM(U69:U69)</f>
        <v>0</v>
      </c>
      <c r="AE68" t="s">
        <v>97</v>
      </c>
    </row>
    <row r="69" spans="1:60" ht="12.75" outlineLevel="1">
      <c r="A69" s="180">
        <v>56</v>
      </c>
      <c r="B69" s="181" t="s">
        <v>211</v>
      </c>
      <c r="C69" s="194" t="s">
        <v>212</v>
      </c>
      <c r="D69" s="182" t="s">
        <v>0</v>
      </c>
      <c r="E69" s="183">
        <v>5</v>
      </c>
      <c r="F69" s="184"/>
      <c r="G69" s="185">
        <f>ROUND(E69*F69,2)</f>
        <v>0</v>
      </c>
      <c r="H69" s="184"/>
      <c r="I69" s="185">
        <f>ROUND(E69*H69,2)</f>
        <v>0</v>
      </c>
      <c r="J69" s="184"/>
      <c r="K69" s="185">
        <f>ROUND(E69*J69,2)</f>
        <v>0</v>
      </c>
      <c r="L69" s="185">
        <v>21</v>
      </c>
      <c r="M69" s="185">
        <f>G69*(1+L69/100)</f>
        <v>0</v>
      </c>
      <c r="N69" s="186">
        <v>0</v>
      </c>
      <c r="O69" s="186">
        <f>ROUND(E69*N69,5)</f>
        <v>0</v>
      </c>
      <c r="P69" s="186">
        <v>0</v>
      </c>
      <c r="Q69" s="186">
        <f>ROUND(E69*P69,5)</f>
        <v>0</v>
      </c>
      <c r="R69" s="186"/>
      <c r="S69" s="186"/>
      <c r="T69" s="187">
        <v>0</v>
      </c>
      <c r="U69" s="186">
        <f>ROUND(E69*T69,2)</f>
        <v>0</v>
      </c>
      <c r="V69" s="152"/>
      <c r="W69" s="152"/>
      <c r="X69" s="152"/>
      <c r="Y69" s="152"/>
      <c r="Z69" s="152"/>
      <c r="AA69" s="152"/>
      <c r="AB69" s="152"/>
      <c r="AC69" s="152"/>
      <c r="AD69" s="152"/>
      <c r="AE69" s="152" t="s">
        <v>213</v>
      </c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30" ht="12.75">
      <c r="A70" s="6"/>
      <c r="B70" s="7" t="s">
        <v>214</v>
      </c>
      <c r="C70" s="195" t="s">
        <v>214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AC70">
        <v>15</v>
      </c>
      <c r="AD70">
        <v>21</v>
      </c>
    </row>
    <row r="71" spans="1:31" ht="12.75">
      <c r="A71" s="188"/>
      <c r="B71" s="189">
        <v>26</v>
      </c>
      <c r="C71" s="196" t="s">
        <v>214</v>
      </c>
      <c r="D71" s="190"/>
      <c r="E71" s="190"/>
      <c r="F71" s="190"/>
      <c r="G71" s="191">
        <f>G8+G14+G16+G30+G48+G68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C71">
        <f>SUMIF(L7:L69,AC70,G7:G69)</f>
        <v>0</v>
      </c>
      <c r="AD71">
        <f>SUMIF(L7:L69,AD70,G7:G69)</f>
        <v>0</v>
      </c>
      <c r="AE71" t="s">
        <v>215</v>
      </c>
    </row>
    <row r="72" spans="1:21" ht="12.75">
      <c r="A72" s="6"/>
      <c r="B72" s="7" t="s">
        <v>214</v>
      </c>
      <c r="C72" s="195" t="s">
        <v>214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6"/>
      <c r="B73" s="7" t="s">
        <v>214</v>
      </c>
      <c r="C73" s="195" t="s">
        <v>214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258">
        <v>33</v>
      </c>
      <c r="B74" s="258"/>
      <c r="C74" s="25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31" ht="12.75">
      <c r="A75" s="260"/>
      <c r="B75" s="261"/>
      <c r="C75" s="262"/>
      <c r="D75" s="261"/>
      <c r="E75" s="261"/>
      <c r="F75" s="261"/>
      <c r="G75" s="26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E75" t="s">
        <v>216</v>
      </c>
    </row>
    <row r="76" spans="1:21" ht="12.75">
      <c r="A76" s="264"/>
      <c r="B76" s="265"/>
      <c r="C76" s="266"/>
      <c r="D76" s="265"/>
      <c r="E76" s="265"/>
      <c r="F76" s="265"/>
      <c r="G76" s="26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264"/>
      <c r="B77" s="265"/>
      <c r="C77" s="266"/>
      <c r="D77" s="265"/>
      <c r="E77" s="265"/>
      <c r="F77" s="265"/>
      <c r="G77" s="26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264"/>
      <c r="B78" s="265"/>
      <c r="C78" s="266"/>
      <c r="D78" s="265"/>
      <c r="E78" s="265"/>
      <c r="F78" s="265"/>
      <c r="G78" s="26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68"/>
      <c r="B79" s="269"/>
      <c r="C79" s="270"/>
      <c r="D79" s="269"/>
      <c r="E79" s="269"/>
      <c r="F79" s="269"/>
      <c r="G79" s="27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6"/>
      <c r="B80" s="7" t="s">
        <v>214</v>
      </c>
      <c r="C80" s="195" t="s">
        <v>214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3:31" ht="12.75">
      <c r="C81" s="197"/>
      <c r="AE81" t="s">
        <v>217</v>
      </c>
    </row>
  </sheetData>
  <sheetProtection password="CC1D" sheet="1"/>
  <mergeCells count="6">
    <mergeCell ref="A1:G1"/>
    <mergeCell ref="C2:G2"/>
    <mergeCell ref="C3:G3"/>
    <mergeCell ref="C4:G4"/>
    <mergeCell ref="A74:C74"/>
    <mergeCell ref="A75:G79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Terka</dc:creator>
  <cp:keywords/>
  <dc:description/>
  <cp:lastModifiedBy>Bc. Petr Šámal</cp:lastModifiedBy>
  <cp:lastPrinted>2014-02-28T09:52:57Z</cp:lastPrinted>
  <dcterms:created xsi:type="dcterms:W3CDTF">2009-04-08T07:15:50Z</dcterms:created>
  <dcterms:modified xsi:type="dcterms:W3CDTF">2023-02-01T13:24:38Z</dcterms:modified>
  <cp:category/>
  <cp:version/>
  <cp:contentType/>
  <cp:contentStatus/>
</cp:coreProperties>
</file>