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 rozpočtu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<sst xmlns="http://schemas.openxmlformats.org/spreadsheetml/2006/main" count="376" uniqueCount="226">
  <si>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</si>
  <si>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</si>
  <si>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</si>
  <si>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</si>
  <si>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</si>
  <si>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</si>
  <si>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</si>
  <si>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</si>
  <si>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</si>
  <si>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</si>
  <si>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</si>
  <si>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</si>
  <si>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</si>
  <si>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</si>
  <si>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</si>
  <si>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</si>
  <si>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</si>
  <si>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</si>
  <si>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</si>
  <si>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</si>
  <si>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Poznámka:</t>
  </si>
  <si>
    <t>Kód</t>
  </si>
  <si>
    <t>27</t>
  </si>
  <si>
    <t>273354111R00</t>
  </si>
  <si>
    <t>273354211R00</t>
  </si>
  <si>
    <t>33</t>
  </si>
  <si>
    <t>331231114RT2</t>
  </si>
  <si>
    <t>Varianta:</t>
  </si>
  <si>
    <t>63</t>
  </si>
  <si>
    <t>631313611R00</t>
  </si>
  <si>
    <t>RTS komentář:</t>
  </si>
  <si>
    <t>631361921RT1</t>
  </si>
  <si>
    <t>767</t>
  </si>
  <si>
    <t>767581801R00</t>
  </si>
  <si>
    <t>767582800R00</t>
  </si>
  <si>
    <t>767584502R00</t>
  </si>
  <si>
    <t>767586102RT1</t>
  </si>
  <si>
    <t>94</t>
  </si>
  <si>
    <t>941955003R00</t>
  </si>
  <si>
    <t>H01</t>
  </si>
  <si>
    <t>998011003R00</t>
  </si>
  <si>
    <t>Zdravotnické zařízení</t>
  </si>
  <si>
    <t>Oddělení 1.B - 2.NP budova A - zámek</t>
  </si>
  <si>
    <t>Zkrácený popis / Varianta</t>
  </si>
  <si>
    <t>Rozměry</t>
  </si>
  <si>
    <t>Základy</t>
  </si>
  <si>
    <t>Bednění základových desek zřízení</t>
  </si>
  <si>
    <t>Zákrytové desky pilřků na které přijdou namontovat ventilátory</t>
  </si>
  <si>
    <t>Bednění základových desek odstranění</t>
  </si>
  <si>
    <t>Sloupy a pilíře, stožáry a rámové stojky</t>
  </si>
  <si>
    <t>Zdivo pilířů cihelné z CP 29 P15 na MVC</t>
  </si>
  <si>
    <t>s použitím suché maltové směsi</t>
  </si>
  <si>
    <t>Pilířky, na které přidou namontovat ventilátory:
výšky 1,0m, půdorys 60x60cm, zdivo lícové - bez úpravy omítkou</t>
  </si>
  <si>
    <t>Podlahy a podlahové konstrukce</t>
  </si>
  <si>
    <t>Mazanina betonová tl. 8 - 12 cm C 16/20</t>
  </si>
  <si>
    <t>Deska tl. 10cm armovaná kari sítí</t>
  </si>
  <si>
    <t>Položka je určena pro mazaninu hlazenou dřevěným hladítkem a to pro mazaninu krycí, popř. podkladní nebo vyrovnávací nebo plovoucí, pod potěry, vlýsky do asfaltu, pod podlahy. Položka je určena i pro betonový okapový chodníček budovy. Jeho podloží se oceňuje samostatně. V položce jsou zakalkulovány i náklady na vytvoření dilatačních spár v mazanině bez zaplnění. Tyto náklady se oceňují položkami souboru 63460 Zaplnění dilatačních spár v mazaninách</t>
  </si>
  <si>
    <t>Výztuž mazanin svařovanou sítí</t>
  </si>
  <si>
    <t>průměr drátu  4,0, oka 100/100 mm KA16</t>
  </si>
  <si>
    <t>Konstrukce doplňkové stavební (zámečnické)</t>
  </si>
  <si>
    <t>Demontáž podhledů - kazet</t>
  </si>
  <si>
    <t>Demontáž všech kazet před odstraněním rastru. Kazety se uchovají pro násklednou montáž zpět. Uvažuje se, že 25% z celkové plochy se bude muset nahradit v důsledku poškození demontáží. Bylo zjištěno, že stávající kazety jsou lokálně přilepeny silikonem a nelze je demontovat bez poškození.
Kazety jako materiál budou zohledněny v samostatné položce.</t>
  </si>
  <si>
    <t>Demontáž podhledů - roštů</t>
  </si>
  <si>
    <t>Demontáž převážné části rastru kvůli úpravě rozvodů ZTI nad podledem. Ponechán bude pouze obvod. Celý prostředek bude demontován a po úpravě VZT znovu vrácen na původní místo. Uvažuje se s 25% ztrátovostí vlivem demontáže. Rast jako materilá bude zohledněn v samostatné položce</t>
  </si>
  <si>
    <t>Montáž podhledů kazetových na ocel.konstr.60x60 cm - MONTÁŽ</t>
  </si>
  <si>
    <t>modul 60 x 60 cm</t>
  </si>
  <si>
    <t>Montáž podhledů kazetových na ocel.konstr.60x60 cm - MATERIÁL</t>
  </si>
  <si>
    <t>Lešení a stavební výtahy</t>
  </si>
  <si>
    <t>Lešení lehké pomocné, výška podlahy do 2,5 m</t>
  </si>
  <si>
    <t>Lešení pro demontáž a montáž podhledů</t>
  </si>
  <si>
    <t>Budovy občanské výstavby</t>
  </si>
  <si>
    <t>Přesun hmot pro budovy zděné výšky do 24 m</t>
  </si>
  <si>
    <t>Zejména cihly, suché směsi malty a betonu, výztuž - na půdu zámku</t>
  </si>
  <si>
    <t>Doba výstavby:</t>
  </si>
  <si>
    <t>Začátek výstavby:</t>
  </si>
  <si>
    <t>Konec výstavby:</t>
  </si>
  <si>
    <t>Zpracováno dne:</t>
  </si>
  <si>
    <t>MJ</t>
  </si>
  <si>
    <t>m2</t>
  </si>
  <si>
    <t>m3</t>
  </si>
  <si>
    <t>t</t>
  </si>
  <si>
    <t>Množství</t>
  </si>
  <si>
    <t>30 dní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</si>
  <si>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</si>
  <si>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</si>
  <si>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</si>
  <si>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</si>
  <si>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</si>
  <si>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</si>
  <si>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</si>
  <si>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</si>
  <si>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Psychiatrická nemocnice Horní Beřkovice</t>
  </si>
  <si>
    <t> 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</si>
  <si>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</si>
  <si>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</si>
  <si>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</si>
  <si>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</si>
  <si>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</si>
  <si>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</si>
  <si>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</si>
  <si>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</si>
  <si>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</si>
  <si>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</si>
  <si>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</si>
  <si>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27_</t>
  </si>
  <si>
    <t>33_</t>
  </si>
  <si>
    <t>63_</t>
  </si>
  <si>
    <t>767_</t>
  </si>
  <si>
    <t>94_</t>
  </si>
  <si>
    <t>H01_</t>
  </si>
  <si>
    <t>2_</t>
  </si>
  <si>
    <t>3_</t>
  </si>
  <si>
    <t>6_</t>
  </si>
  <si>
    <t>76_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</si>
  <si>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</si>
  <si>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</si>
  <si>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</si>
  <si>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</si>
  <si>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</si>
  <si>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</si>
  <si>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</si>
  <si>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</si>
  <si>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</si>
  <si>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Základ 0%</t>
  </si>
  <si>
    <t>Základ 15%</t>
  </si>
  <si>
    <t>Základ 21%</t>
  </si>
  <si>
    <t>Projektant</t>
  </si>
  <si>
    <t>Datum, razítko a podpis</t>
  </si>
  <si>
    <t>Krycí list rozpočtu</t>
  </si>
  <si>
    <t>DPH 15%</t>
  </si>
  <si>
    <t>DPH 21%</t>
  </si>
  <si>
    <t>Objednatel</t>
  </si>
  <si>
    <t>Celkem bez DPH</t>
  </si>
  <si>
    <t>Celkem včetně DPH</t>
  </si>
  <si>
    <t>Zhotovitel</t>
  </si>
  <si>
    <t>IČ/DIČ:</t>
  </si>
  <si>
    <t>Položek:</t>
  </si>
  <si>
    <t>Datum:</t>
  </si>
  <si>
    <t>00673552/CZ00673552</t>
  </si>
  <si>
    <t>M21</t>
  </si>
  <si>
    <t>Chránička - Kopoflex pro kabeláž v komínovém tělěse</t>
  </si>
  <si>
    <t>CYKY 3Jx2,5</t>
  </si>
  <si>
    <t>m</t>
  </si>
  <si>
    <t>Jištění motorů odsávání 10A</t>
  </si>
  <si>
    <t>Drobný montážní materiál</t>
  </si>
  <si>
    <t>Demontáž stávající elektroinstalace</t>
  </si>
  <si>
    <t>kpl</t>
  </si>
  <si>
    <t>ks</t>
  </si>
  <si>
    <t>-</t>
  </si>
  <si>
    <t>M 21.1</t>
  </si>
  <si>
    <t>M 21.2</t>
  </si>
  <si>
    <t>M 21.3</t>
  </si>
  <si>
    <t>M 21.4</t>
  </si>
  <si>
    <t>M 21.5</t>
  </si>
  <si>
    <t>M 21.6</t>
  </si>
  <si>
    <t>14</t>
  </si>
  <si>
    <t>15</t>
  </si>
  <si>
    <t>17</t>
  </si>
  <si>
    <t>19</t>
  </si>
  <si>
    <t>Montážní práce - elektro</t>
  </si>
  <si>
    <t>M 21.7</t>
  </si>
  <si>
    <t>Vzduchotechnika</t>
  </si>
  <si>
    <t>VZT</t>
  </si>
  <si>
    <t>VZT 1.</t>
  </si>
  <si>
    <t>VZT 2.</t>
  </si>
  <si>
    <t>VZT 3.</t>
  </si>
  <si>
    <t>21</t>
  </si>
  <si>
    <t>Nosný rošt podhledu - MATERIÁL</t>
  </si>
  <si>
    <t>Nosný rošt podhledu - MONTÁŽ</t>
  </si>
  <si>
    <t>Úprav VZT na odd. 1 B - budova A</t>
  </si>
  <si>
    <t xml:space="preserve">Radiální ventilátor D 250 - potrubní   </t>
  </si>
  <si>
    <t xml:space="preserve">Talířový ventil odvodní VEF 200  </t>
  </si>
  <si>
    <t xml:space="preserve">Regulační klapka ruční MSK 200  </t>
  </si>
  <si>
    <t xml:space="preserve">Stěnová mřížka oboustranná 500x300  </t>
  </si>
  <si>
    <t xml:space="preserve">Šikmý výfukový kus  250 </t>
  </si>
  <si>
    <t xml:space="preserve">Požární klapka ruční a teplotní PKIR </t>
  </si>
  <si>
    <t>VZT 4.</t>
  </si>
  <si>
    <t>VZT 5.</t>
  </si>
  <si>
    <t>VZT 6.</t>
  </si>
  <si>
    <t>VZT 7.</t>
  </si>
  <si>
    <t>Kruhové potrubí a tvarovky</t>
  </si>
  <si>
    <t>Ohebná zvukově izolovaná VZT hadice - průměr 200 mm</t>
  </si>
  <si>
    <t>Požární izolace 90 minut</t>
  </si>
  <si>
    <t>Montážní materiál</t>
  </si>
  <si>
    <t xml:space="preserve">Odvodnění stoupaček </t>
  </si>
  <si>
    <t>Montážní práce - VZT</t>
  </si>
  <si>
    <t>Vyregulování VZT elementů, provozní zkoušky a zaškolení</t>
  </si>
  <si>
    <t>VZT 8.</t>
  </si>
  <si>
    <t>VZT 9.</t>
  </si>
  <si>
    <t>VZT 10.</t>
  </si>
  <si>
    <t>VZT 11.</t>
  </si>
  <si>
    <t>VZT 12.</t>
  </si>
  <si>
    <t>VZT 13.</t>
  </si>
  <si>
    <t>VZT 15.</t>
  </si>
  <si>
    <t>24</t>
  </si>
  <si>
    <t>23</t>
  </si>
  <si>
    <t>26</t>
  </si>
  <si>
    <t>Vedlejší náklady</t>
  </si>
  <si>
    <t>005121010R</t>
  </si>
  <si>
    <t>005121020R</t>
  </si>
  <si>
    <t>005121030R</t>
  </si>
  <si>
    <t>005124010R</t>
  </si>
  <si>
    <t>005241010R</t>
  </si>
  <si>
    <t>Vybudování zařízení staveniště</t>
  </si>
  <si>
    <t xml:space="preserve">Provoz zařízení staveniště </t>
  </si>
  <si>
    <t>Odstranění zařízení staveniště</t>
  </si>
  <si>
    <t>Koordinační činnost</t>
  </si>
  <si>
    <t xml:space="preserve">Dokumentace skutečného provedení </t>
  </si>
  <si>
    <t>30</t>
  </si>
  <si>
    <t>32</t>
  </si>
  <si>
    <t>34</t>
  </si>
  <si>
    <t>36</t>
  </si>
  <si>
    <t>37</t>
  </si>
  <si>
    <t>%</t>
  </si>
  <si>
    <t>Přesun hmot - VZT (do 12m)</t>
  </si>
  <si>
    <t>Přesun hmot - elektromontáže (do 12 m)</t>
  </si>
  <si>
    <t>29</t>
  </si>
  <si>
    <t>38</t>
  </si>
  <si>
    <t>39</t>
  </si>
  <si>
    <t>Stavební část</t>
  </si>
  <si>
    <t>Elektroinstalace</t>
  </si>
  <si>
    <t>Vedeljší náklady</t>
  </si>
  <si>
    <t xml:space="preserve">Celkem </t>
  </si>
  <si>
    <t>Počítáno z 25% ztratným vlivem poškození při demontáži - z celkové plochy podhledů (40,6m2)</t>
  </si>
  <si>
    <t>05.2022</t>
  </si>
  <si>
    <t>06.2022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</si>
</sst>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61"/>
      <name val="Arial Narrow"/>
      <family val="2"/>
    </font>
    <font>
      <i/>
      <sz val="10"/>
      <color indexed="58"/>
      <name val="Arial Narrow"/>
      <family val="2"/>
    </font>
    <font>
      <i/>
      <sz val="10"/>
      <color indexed="59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61"/>
      <name val="Arial Narrow"/>
      <family val="2"/>
    </font>
    <font>
      <b/>
      <sz val="1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3"/>
      <color indexed="56"/>
      <name val="Arial Narrow"/>
      <family val="2"/>
    </font>
    <font>
      <sz val="13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4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3" tint="0.3999800086021423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4" fontId="1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4" fontId="5" fillId="33" borderId="14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vertical="center"/>
    </xf>
    <xf numFmtId="49" fontId="54" fillId="0" borderId="14" xfId="0" applyNumberFormat="1" applyFont="1" applyFill="1" applyBorder="1" applyAlignment="1" applyProtection="1">
      <alignment horizontal="right" vertical="top"/>
      <protection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top"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" fontId="12" fillId="34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4" fontId="18" fillId="35" borderId="22" xfId="0" applyNumberFormat="1" applyFont="1" applyFill="1" applyBorder="1" applyAlignment="1" applyProtection="1">
      <alignment horizontal="right" vertical="center"/>
      <protection/>
    </xf>
    <xf numFmtId="4" fontId="19" fillId="36" borderId="14" xfId="0" applyNumberFormat="1" applyFont="1" applyFill="1" applyBorder="1" applyAlignment="1" applyProtection="1">
      <alignment horizontal="right" vertical="center"/>
      <protection/>
    </xf>
    <xf numFmtId="49" fontId="20" fillId="36" borderId="14" xfId="0" applyNumberFormat="1" applyFont="1" applyFill="1" applyBorder="1" applyAlignment="1" applyProtection="1">
      <alignment horizontal="left" vertical="center"/>
      <protection/>
    </xf>
    <xf numFmtId="49" fontId="19" fillId="36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>
      <alignment vertical="center"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49" fontId="12" fillId="34" borderId="29" xfId="0" applyNumberFormat="1" applyFont="1" applyFill="1" applyBorder="1" applyAlignment="1" applyProtection="1">
      <alignment horizontal="left" vertical="center"/>
      <protection/>
    </xf>
    <xf numFmtId="0" fontId="12" fillId="34" borderId="30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>
      <alignment vertical="center"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vertical="center"/>
    </xf>
    <xf numFmtId="49" fontId="17" fillId="35" borderId="35" xfId="0" applyNumberFormat="1" applyFont="1" applyFill="1" applyBorder="1" applyAlignment="1" applyProtection="1">
      <alignment horizontal="left" vertical="center"/>
      <protection/>
    </xf>
    <xf numFmtId="0" fontId="18" fillId="35" borderId="36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49" fontId="19" fillId="36" borderId="14" xfId="0" applyNumberFormat="1" applyFont="1" applyFill="1" applyBorder="1" applyAlignment="1" applyProtection="1">
      <alignment horizontal="left" vertical="center"/>
      <protection/>
    </xf>
    <xf numFmtId="0" fontId="19" fillId="36" borderId="14" xfId="0" applyNumberFormat="1" applyFont="1" applyFill="1" applyBorder="1" applyAlignment="1" applyProtection="1">
      <alignment horizontal="left" vertical="center"/>
      <protection/>
    </xf>
    <xf numFmtId="0" fontId="54" fillId="0" borderId="14" xfId="0" applyNumberFormat="1" applyFont="1" applyFill="1" applyBorder="1" applyAlignment="1" applyProtection="1">
      <alignment horizontal="left" vertical="center" wrapText="1"/>
      <protection/>
    </xf>
    <xf numFmtId="0" fontId="54" fillId="0" borderId="14" xfId="0" applyNumberFormat="1" applyFont="1" applyFill="1" applyBorder="1" applyAlignment="1" applyProtection="1">
      <alignment horizontal="left" vertical="center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54" fillId="0" borderId="14" xfId="0" applyNumberFormat="1" applyFont="1" applyFill="1" applyBorder="1" applyAlignment="1" applyProtection="1">
      <alignment horizontal="left" vertical="top" wrapText="1"/>
      <protection/>
    </xf>
    <xf numFmtId="0" fontId="54" fillId="0" borderId="14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923925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17" sqref="I17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1" customWidth="1"/>
  </cols>
  <sheetData>
    <row r="1" spans="1:9" ht="72.75" customHeight="1">
      <c r="A1" s="35"/>
      <c r="B1" s="36"/>
      <c r="C1" s="79" t="s">
        <v>128</v>
      </c>
      <c r="D1" s="80"/>
      <c r="E1" s="80"/>
      <c r="F1" s="80"/>
      <c r="G1" s="80"/>
      <c r="H1" s="80"/>
      <c r="I1" s="80"/>
    </row>
    <row r="2" spans="1:10" ht="12.75">
      <c r="A2" s="81" t="s">
        <v>1</v>
      </c>
      <c r="B2" s="82"/>
      <c r="C2" s="83" t="str">
        <f>'Položkový rozpočet'!C2</f>
        <v>Úprav VZT na odd. 1 B - budova A</v>
      </c>
      <c r="D2" s="84"/>
      <c r="E2" s="86" t="s">
        <v>85</v>
      </c>
      <c r="F2" s="86" t="str">
        <f>'Položkový rozpočet'!I2</f>
        <v>Psychiatrická nemocnice Horní Beřkovice</v>
      </c>
      <c r="G2" s="82"/>
      <c r="H2" s="86" t="s">
        <v>135</v>
      </c>
      <c r="I2" s="87" t="s">
        <v>138</v>
      </c>
      <c r="J2" s="2"/>
    </row>
    <row r="3" spans="1:10" ht="12.75">
      <c r="A3" s="76"/>
      <c r="B3" s="53"/>
      <c r="C3" s="85"/>
      <c r="D3" s="85"/>
      <c r="E3" s="53"/>
      <c r="F3" s="53"/>
      <c r="G3" s="53"/>
      <c r="H3" s="53"/>
      <c r="I3" s="78"/>
      <c r="J3" s="2"/>
    </row>
    <row r="4" spans="1:10" ht="12.75">
      <c r="A4" s="70" t="s">
        <v>2</v>
      </c>
      <c r="B4" s="53"/>
      <c r="C4" s="52" t="str">
        <f>'Položkový rozpočet'!C4</f>
        <v>Zdravotnické zařízení</v>
      </c>
      <c r="D4" s="53"/>
      <c r="E4" s="52" t="s">
        <v>86</v>
      </c>
      <c r="F4" s="52">
        <f>'Položkový rozpočet'!I4</f>
        <v>0</v>
      </c>
      <c r="G4" s="53"/>
      <c r="H4" s="52" t="s">
        <v>135</v>
      </c>
      <c r="I4" s="77"/>
      <c r="J4" s="2"/>
    </row>
    <row r="5" spans="1:10" ht="12.75">
      <c r="A5" s="76"/>
      <c r="B5" s="53"/>
      <c r="C5" s="53"/>
      <c r="D5" s="53"/>
      <c r="E5" s="53"/>
      <c r="F5" s="53"/>
      <c r="G5" s="53"/>
      <c r="H5" s="53"/>
      <c r="I5" s="78"/>
      <c r="J5" s="2"/>
    </row>
    <row r="6" spans="1:10" ht="12.75">
      <c r="A6" s="70" t="s">
        <v>3</v>
      </c>
      <c r="B6" s="53"/>
      <c r="C6" s="52" t="str">
        <f>'Položkový rozpočet'!C6</f>
        <v>Oddělení 1.B - 2.NP budova A - zámek</v>
      </c>
      <c r="D6" s="53"/>
      <c r="E6" s="52" t="s">
        <v>87</v>
      </c>
      <c r="F6" s="52" t="str">
        <f>'Položkový rozpočet'!I6</f>
        <v> </v>
      </c>
      <c r="G6" s="53"/>
      <c r="H6" s="52" t="s">
        <v>135</v>
      </c>
      <c r="I6" s="77"/>
      <c r="J6" s="2"/>
    </row>
    <row r="7" spans="1:10" ht="12.75">
      <c r="A7" s="76"/>
      <c r="B7" s="53"/>
      <c r="C7" s="53"/>
      <c r="D7" s="53"/>
      <c r="E7" s="53"/>
      <c r="F7" s="53"/>
      <c r="G7" s="53"/>
      <c r="H7" s="53"/>
      <c r="I7" s="78"/>
      <c r="J7" s="2"/>
    </row>
    <row r="8" spans="1:10" ht="12.75">
      <c r="A8" s="70" t="s">
        <v>74</v>
      </c>
      <c r="B8" s="53"/>
      <c r="C8" s="52" t="str">
        <f>'Položkový rozpočet'!G4</f>
        <v>05.2022</v>
      </c>
      <c r="D8" s="53"/>
      <c r="E8" s="52" t="s">
        <v>75</v>
      </c>
      <c r="F8" s="52" t="str">
        <f>'Položkový rozpočet'!G6</f>
        <v>06.2022</v>
      </c>
      <c r="G8" s="53"/>
      <c r="H8" s="73" t="s">
        <v>136</v>
      </c>
      <c r="I8" s="77" t="s">
        <v>19</v>
      </c>
      <c r="J8" s="2"/>
    </row>
    <row r="9" spans="1:10" ht="12.75">
      <c r="A9" s="76"/>
      <c r="B9" s="53"/>
      <c r="C9" s="53"/>
      <c r="D9" s="53"/>
      <c r="E9" s="53"/>
      <c r="F9" s="53"/>
      <c r="G9" s="53"/>
      <c r="H9" s="53"/>
      <c r="I9" s="78"/>
      <c r="J9" s="2"/>
    </row>
    <row r="10" spans="1:10" ht="12.75">
      <c r="A10" s="70" t="s">
        <v>4</v>
      </c>
      <c r="B10" s="53"/>
      <c r="C10" s="52" t="str">
        <f>'Položkový rozpočet'!C8</f>
        <v> </v>
      </c>
      <c r="D10" s="53"/>
      <c r="E10" s="52" t="s">
        <v>88</v>
      </c>
      <c r="F10" s="52">
        <f>'Položkový rozpočet'!I8</f>
        <v>0</v>
      </c>
      <c r="G10" s="53"/>
      <c r="H10" s="73" t="s">
        <v>137</v>
      </c>
      <c r="I10" s="74">
        <f>'Položkový rozpočet'!G8</f>
        <v>0</v>
      </c>
      <c r="J10" s="2"/>
    </row>
    <row r="11" spans="1:10" ht="12.75">
      <c r="A11" s="71"/>
      <c r="B11" s="72"/>
      <c r="C11" s="72"/>
      <c r="D11" s="72"/>
      <c r="E11" s="72"/>
      <c r="F11" s="72"/>
      <c r="G11" s="72"/>
      <c r="H11" s="72"/>
      <c r="I11" s="75"/>
      <c r="J11" s="2"/>
    </row>
    <row r="12" spans="1:9" ht="23.25" customHeight="1" thickBot="1">
      <c r="A12" s="62" t="s">
        <v>122</v>
      </c>
      <c r="B12" s="63"/>
      <c r="C12" s="63"/>
      <c r="D12" s="63"/>
      <c r="E12" s="63"/>
      <c r="F12" s="63"/>
      <c r="G12" s="63"/>
      <c r="H12" s="63"/>
      <c r="I12" s="63"/>
    </row>
    <row r="13" spans="1:10" ht="15" customHeight="1">
      <c r="A13" s="64" t="s">
        <v>219</v>
      </c>
      <c r="B13" s="65"/>
      <c r="C13" s="65"/>
      <c r="D13" s="65"/>
      <c r="E13" s="65"/>
      <c r="F13" s="65"/>
      <c r="G13" s="65"/>
      <c r="H13" s="65"/>
      <c r="I13" s="37">
        <f>'Položkový rozpočet'!J12</f>
        <v>0</v>
      </c>
      <c r="J13" s="6"/>
    </row>
    <row r="14" spans="1:10" ht="15" customHeight="1">
      <c r="A14" s="66" t="s">
        <v>220</v>
      </c>
      <c r="B14" s="67"/>
      <c r="C14" s="67"/>
      <c r="D14" s="67"/>
      <c r="E14" s="67"/>
      <c r="F14" s="67"/>
      <c r="G14" s="67"/>
      <c r="H14" s="67"/>
      <c r="I14" s="38">
        <f>'Položkový rozpočet'!J46</f>
        <v>0</v>
      </c>
      <c r="J14" s="6"/>
    </row>
    <row r="15" spans="1:10" ht="15" customHeight="1">
      <c r="A15" s="66" t="s">
        <v>161</v>
      </c>
      <c r="B15" s="67"/>
      <c r="C15" s="67"/>
      <c r="D15" s="67"/>
      <c r="E15" s="67"/>
      <c r="F15" s="67"/>
      <c r="G15" s="67"/>
      <c r="H15" s="67"/>
      <c r="I15" s="38">
        <f>'Položkový rozpočet'!J54</f>
        <v>0</v>
      </c>
      <c r="J15" s="6"/>
    </row>
    <row r="16" spans="1:10" ht="15" customHeight="1">
      <c r="A16" s="66" t="s">
        <v>221</v>
      </c>
      <c r="B16" s="67"/>
      <c r="C16" s="67"/>
      <c r="D16" s="67"/>
      <c r="E16" s="67"/>
      <c r="F16" s="67"/>
      <c r="G16" s="67"/>
      <c r="H16" s="67"/>
      <c r="I16" s="38">
        <f>'Položkový rozpočet'!J54</f>
        <v>0</v>
      </c>
      <c r="J16" s="6"/>
    </row>
    <row r="17" spans="1:10" ht="15" customHeight="1" thickBot="1">
      <c r="A17" s="68" t="s">
        <v>222</v>
      </c>
      <c r="B17" s="69"/>
      <c r="C17" s="69"/>
      <c r="D17" s="69"/>
      <c r="E17" s="69"/>
      <c r="F17" s="69"/>
      <c r="G17" s="69"/>
      <c r="H17" s="69"/>
      <c r="I17" s="44">
        <f>SUM(I13:I16)</f>
        <v>0</v>
      </c>
      <c r="J17" s="6"/>
    </row>
    <row r="18" spans="1:9" ht="12.75">
      <c r="A18" s="36"/>
      <c r="B18" s="36"/>
      <c r="C18" s="36"/>
      <c r="G18" s="6"/>
      <c r="H18" s="6"/>
      <c r="I18" s="6"/>
    </row>
    <row r="19" spans="1:9" ht="15" customHeight="1">
      <c r="A19" s="60" t="s">
        <v>123</v>
      </c>
      <c r="B19" s="61"/>
      <c r="C19" s="39" t="s">
        <v>148</v>
      </c>
      <c r="D19" s="40"/>
      <c r="E19" s="36"/>
      <c r="F19" s="36"/>
      <c r="G19" s="36"/>
      <c r="H19" s="36"/>
      <c r="I19" s="36"/>
    </row>
    <row r="20" spans="1:10" ht="15" customHeight="1">
      <c r="A20" s="60" t="s">
        <v>124</v>
      </c>
      <c r="B20" s="61"/>
      <c r="C20" s="39" t="s">
        <v>148</v>
      </c>
      <c r="D20" s="60" t="s">
        <v>129</v>
      </c>
      <c r="E20" s="61"/>
      <c r="F20" s="39" t="s">
        <v>148</v>
      </c>
      <c r="G20" s="60" t="s">
        <v>132</v>
      </c>
      <c r="H20" s="61"/>
      <c r="I20" s="39" t="s">
        <v>148</v>
      </c>
      <c r="J20" s="2"/>
    </row>
    <row r="21" spans="1:10" ht="15" customHeight="1">
      <c r="A21" s="60" t="s">
        <v>125</v>
      </c>
      <c r="B21" s="61"/>
      <c r="C21" s="39">
        <f>I17</f>
        <v>0</v>
      </c>
      <c r="D21" s="60" t="s">
        <v>130</v>
      </c>
      <c r="E21" s="61"/>
      <c r="F21" s="39">
        <f>C21*0.21</f>
        <v>0</v>
      </c>
      <c r="G21" s="60" t="s">
        <v>133</v>
      </c>
      <c r="H21" s="61"/>
      <c r="I21" s="39">
        <f>C21+F21</f>
        <v>0</v>
      </c>
      <c r="J21" s="2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1"/>
    </row>
    <row r="23" spans="1:10" ht="14.25" customHeight="1">
      <c r="A23" s="57" t="s">
        <v>126</v>
      </c>
      <c r="B23" s="58"/>
      <c r="C23" s="59"/>
      <c r="D23" s="57" t="s">
        <v>131</v>
      </c>
      <c r="E23" s="58"/>
      <c r="F23" s="59"/>
      <c r="G23" s="57" t="s">
        <v>134</v>
      </c>
      <c r="H23" s="58"/>
      <c r="I23" s="59"/>
      <c r="J23" s="3"/>
    </row>
    <row r="24" spans="1:10" ht="14.25" customHeight="1">
      <c r="A24" s="49"/>
      <c r="B24" s="50"/>
      <c r="C24" s="51"/>
      <c r="D24" s="49"/>
      <c r="E24" s="50"/>
      <c r="F24" s="51"/>
      <c r="G24" s="49"/>
      <c r="H24" s="50"/>
      <c r="I24" s="51"/>
      <c r="J24" s="3"/>
    </row>
    <row r="25" spans="1:10" ht="14.25" customHeight="1">
      <c r="A25" s="49"/>
      <c r="B25" s="50"/>
      <c r="C25" s="51"/>
      <c r="D25" s="49"/>
      <c r="E25" s="50"/>
      <c r="F25" s="51"/>
      <c r="G25" s="49"/>
      <c r="H25" s="50"/>
      <c r="I25" s="51"/>
      <c r="J25" s="3"/>
    </row>
    <row r="26" spans="1:10" ht="14.25" customHeight="1">
      <c r="A26" s="49"/>
      <c r="B26" s="50"/>
      <c r="C26" s="51"/>
      <c r="D26" s="49"/>
      <c r="E26" s="50"/>
      <c r="F26" s="51"/>
      <c r="G26" s="49"/>
      <c r="H26" s="50"/>
      <c r="I26" s="51"/>
      <c r="J26" s="3"/>
    </row>
    <row r="27" spans="1:10" ht="14.25" customHeight="1">
      <c r="A27" s="54" t="s">
        <v>127</v>
      </c>
      <c r="B27" s="55"/>
      <c r="C27" s="56"/>
      <c r="D27" s="54" t="s">
        <v>127</v>
      </c>
      <c r="E27" s="55"/>
      <c r="F27" s="56"/>
      <c r="G27" s="54" t="s">
        <v>127</v>
      </c>
      <c r="H27" s="55"/>
      <c r="I27" s="56"/>
      <c r="J27" s="3"/>
    </row>
    <row r="28" spans="1:9" ht="11.25" customHeight="1">
      <c r="A28" s="42"/>
      <c r="B28" s="43"/>
      <c r="C28" s="43"/>
      <c r="D28" s="43"/>
      <c r="E28" s="43"/>
      <c r="F28" s="43"/>
      <c r="G28" s="43"/>
      <c r="H28" s="43"/>
      <c r="I28" s="43"/>
    </row>
    <row r="29" spans="1:9" ht="12.75">
      <c r="A29" s="52"/>
      <c r="B29" s="53"/>
      <c r="C29" s="53"/>
      <c r="D29" s="53"/>
      <c r="E29" s="53"/>
      <c r="F29" s="53"/>
      <c r="G29" s="53"/>
      <c r="H29" s="53"/>
      <c r="I29" s="53"/>
    </row>
  </sheetData>
  <sheetProtection/>
  <mergeCells count="60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A13:H13"/>
    <mergeCell ref="A15:H15"/>
    <mergeCell ref="A16:H16"/>
    <mergeCell ref="A17:H17"/>
    <mergeCell ref="A14:H14"/>
    <mergeCell ref="A19:B19"/>
    <mergeCell ref="A20:B20"/>
    <mergeCell ref="D20:E20"/>
    <mergeCell ref="G20:H20"/>
    <mergeCell ref="A21:B21"/>
    <mergeCell ref="D21:E21"/>
    <mergeCell ref="G21:H21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9:I29"/>
    <mergeCell ref="A26:C26"/>
    <mergeCell ref="D26:F26"/>
    <mergeCell ref="G26:I26"/>
    <mergeCell ref="A27:C27"/>
    <mergeCell ref="D27:F27"/>
    <mergeCell ref="G27:I27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L19" sqref="L19"/>
    </sheetView>
  </sheetViews>
  <sheetFormatPr defaultColWidth="11.57421875" defaultRowHeight="12.75"/>
  <cols>
    <col min="1" max="1" width="3.7109375" style="1" customWidth="1"/>
    <col min="2" max="2" width="14.28125" style="1" customWidth="1"/>
    <col min="3" max="3" width="1.421875" style="1" customWidth="1"/>
    <col min="4" max="4" width="55.28125" style="1" customWidth="1"/>
    <col min="5" max="5" width="4.28125" style="1" customWidth="1"/>
    <col min="6" max="6" width="12.8515625" style="1" customWidth="1"/>
    <col min="7" max="7" width="11.8515625" style="1" customWidth="1"/>
    <col min="8" max="9" width="14.28125" style="1" hidden="1" customWidth="1"/>
    <col min="10" max="10" width="14.28125" style="1" customWidth="1"/>
    <col min="11" max="20" width="11.57421875" style="1" customWidth="1"/>
    <col min="21" max="60" width="12.140625" style="1" hidden="1" customWidth="1"/>
    <col min="61" max="16384" width="11.57421875" style="1" customWidth="1"/>
  </cols>
  <sheetData>
    <row r="1" spans="1:10" ht="72.75" customHeight="1">
      <c r="A1" s="11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12.75" customHeight="1">
      <c r="A2" s="81" t="s">
        <v>1</v>
      </c>
      <c r="B2" s="82"/>
      <c r="C2" s="83" t="s">
        <v>169</v>
      </c>
      <c r="D2" s="84"/>
      <c r="E2" s="111" t="s">
        <v>73</v>
      </c>
      <c r="F2" s="82"/>
      <c r="G2" s="111" t="s">
        <v>82</v>
      </c>
      <c r="H2" s="86" t="s">
        <v>85</v>
      </c>
      <c r="I2" s="106" t="s">
        <v>91</v>
      </c>
      <c r="J2" s="107"/>
      <c r="K2" s="2"/>
    </row>
    <row r="3" spans="1:11" ht="12.75">
      <c r="A3" s="76"/>
      <c r="B3" s="53"/>
      <c r="C3" s="85"/>
      <c r="D3" s="85"/>
      <c r="E3" s="53"/>
      <c r="F3" s="53"/>
      <c r="G3" s="53"/>
      <c r="H3" s="53"/>
      <c r="I3" s="108"/>
      <c r="J3" s="109"/>
      <c r="K3" s="2"/>
    </row>
    <row r="4" spans="1:11" ht="12.75">
      <c r="A4" s="70" t="s">
        <v>2</v>
      </c>
      <c r="B4" s="53"/>
      <c r="C4" s="52" t="s">
        <v>41</v>
      </c>
      <c r="D4" s="53"/>
      <c r="E4" s="73" t="s">
        <v>74</v>
      </c>
      <c r="F4" s="53"/>
      <c r="G4" s="73" t="s">
        <v>224</v>
      </c>
      <c r="H4" s="52" t="s">
        <v>86</v>
      </c>
      <c r="I4" s="108"/>
      <c r="J4" s="109"/>
      <c r="K4" s="2"/>
    </row>
    <row r="5" spans="1:11" ht="12.75">
      <c r="A5" s="76"/>
      <c r="B5" s="53"/>
      <c r="C5" s="53"/>
      <c r="D5" s="53"/>
      <c r="E5" s="53"/>
      <c r="F5" s="53"/>
      <c r="G5" s="53"/>
      <c r="H5" s="53"/>
      <c r="I5" s="108"/>
      <c r="J5" s="109"/>
      <c r="K5" s="2"/>
    </row>
    <row r="6" spans="1:11" ht="12.75">
      <c r="A6" s="70" t="s">
        <v>3</v>
      </c>
      <c r="B6" s="53"/>
      <c r="C6" s="52" t="s">
        <v>42</v>
      </c>
      <c r="D6" s="53"/>
      <c r="E6" s="73" t="s">
        <v>75</v>
      </c>
      <c r="F6" s="53"/>
      <c r="G6" s="73" t="s">
        <v>225</v>
      </c>
      <c r="H6" s="52" t="s">
        <v>87</v>
      </c>
      <c r="I6" s="73" t="s">
        <v>92</v>
      </c>
      <c r="J6" s="53"/>
      <c r="K6" s="2"/>
    </row>
    <row r="7" spans="1:11" ht="12.75">
      <c r="A7" s="76"/>
      <c r="B7" s="53"/>
      <c r="C7" s="53"/>
      <c r="D7" s="53"/>
      <c r="E7" s="53"/>
      <c r="F7" s="53"/>
      <c r="G7" s="53"/>
      <c r="H7" s="53"/>
      <c r="I7" s="53"/>
      <c r="J7" s="53"/>
      <c r="K7" s="2"/>
    </row>
    <row r="8" spans="1:11" ht="12.75">
      <c r="A8" s="70" t="s">
        <v>4</v>
      </c>
      <c r="B8" s="53"/>
      <c r="C8" s="52" t="s">
        <v>6</v>
      </c>
      <c r="D8" s="53"/>
      <c r="E8" s="73" t="s">
        <v>76</v>
      </c>
      <c r="F8" s="53"/>
      <c r="G8" s="73"/>
      <c r="H8" s="52" t="s">
        <v>88</v>
      </c>
      <c r="I8" s="52"/>
      <c r="J8" s="53"/>
      <c r="K8" s="2"/>
    </row>
    <row r="9" spans="1:11" ht="12.75">
      <c r="A9" s="76"/>
      <c r="B9" s="53"/>
      <c r="C9" s="53"/>
      <c r="D9" s="53"/>
      <c r="E9" s="53"/>
      <c r="F9" s="53"/>
      <c r="G9" s="53"/>
      <c r="H9" s="53"/>
      <c r="I9" s="53"/>
      <c r="J9" s="53"/>
      <c r="K9" s="2"/>
    </row>
    <row r="10" spans="1:60" ht="12.75">
      <c r="A10" s="20" t="s">
        <v>5</v>
      </c>
      <c r="B10" s="20" t="s">
        <v>21</v>
      </c>
      <c r="C10" s="102" t="s">
        <v>43</v>
      </c>
      <c r="D10" s="103"/>
      <c r="E10" s="20" t="s">
        <v>77</v>
      </c>
      <c r="F10" s="21" t="s">
        <v>81</v>
      </c>
      <c r="G10" s="21" t="s">
        <v>83</v>
      </c>
      <c r="H10" s="104" t="s">
        <v>89</v>
      </c>
      <c r="I10" s="105"/>
      <c r="J10" s="105"/>
      <c r="K10" s="6"/>
      <c r="BG10" s="4" t="s">
        <v>119</v>
      </c>
      <c r="BH10" s="5" t="s">
        <v>121</v>
      </c>
    </row>
    <row r="11" spans="1:58" ht="12.75">
      <c r="A11" s="22" t="s">
        <v>6</v>
      </c>
      <c r="B11" s="22" t="s">
        <v>6</v>
      </c>
      <c r="C11" s="102" t="s">
        <v>44</v>
      </c>
      <c r="D11" s="103"/>
      <c r="E11" s="22" t="s">
        <v>6</v>
      </c>
      <c r="F11" s="22" t="s">
        <v>6</v>
      </c>
      <c r="G11" s="21" t="s">
        <v>84</v>
      </c>
      <c r="H11" s="21" t="s">
        <v>90</v>
      </c>
      <c r="I11" s="21" t="s">
        <v>93</v>
      </c>
      <c r="J11" s="21" t="s">
        <v>94</v>
      </c>
      <c r="K11" s="6"/>
      <c r="V11" s="4" t="s">
        <v>95</v>
      </c>
      <c r="W11" s="4" t="s">
        <v>96</v>
      </c>
      <c r="X11" s="4" t="s">
        <v>97</v>
      </c>
      <c r="Y11" s="4" t="s">
        <v>98</v>
      </c>
      <c r="Z11" s="4" t="s">
        <v>99</v>
      </c>
      <c r="AA11" s="4" t="s">
        <v>100</v>
      </c>
      <c r="AB11" s="4" t="s">
        <v>101</v>
      </c>
      <c r="AC11" s="4" t="s">
        <v>102</v>
      </c>
      <c r="AD11" s="4" t="s">
        <v>103</v>
      </c>
      <c r="BD11" s="4" t="s">
        <v>116</v>
      </c>
      <c r="BE11" s="4" t="s">
        <v>117</v>
      </c>
      <c r="BF11" s="4" t="s">
        <v>118</v>
      </c>
    </row>
    <row r="12" spans="1:58" ht="17.25">
      <c r="A12" s="46"/>
      <c r="B12" s="47"/>
      <c r="C12" s="90" t="s">
        <v>219</v>
      </c>
      <c r="D12" s="91"/>
      <c r="E12" s="46" t="s">
        <v>6</v>
      </c>
      <c r="F12" s="46"/>
      <c r="G12" s="46"/>
      <c r="H12" s="45">
        <f>SUM(H13:H15)</f>
        <v>0</v>
      </c>
      <c r="I12" s="45">
        <f>SUM(I13:I15)</f>
        <v>0</v>
      </c>
      <c r="J12" s="45">
        <f>J13+J18+J22+J28+J40+J43</f>
        <v>0</v>
      </c>
      <c r="K12" s="6"/>
      <c r="V12" s="4"/>
      <c r="W12" s="4"/>
      <c r="X12" s="4"/>
      <c r="Y12" s="4"/>
      <c r="Z12" s="4"/>
      <c r="AA12" s="4"/>
      <c r="AB12" s="4"/>
      <c r="AC12" s="4"/>
      <c r="AD12" s="4"/>
      <c r="BD12" s="4"/>
      <c r="BE12" s="4"/>
      <c r="BF12" s="4"/>
    </row>
    <row r="13" spans="1:43" ht="12.75">
      <c r="A13" s="23"/>
      <c r="B13" s="24" t="s">
        <v>22</v>
      </c>
      <c r="C13" s="94" t="s">
        <v>45</v>
      </c>
      <c r="D13" s="95"/>
      <c r="E13" s="23" t="s">
        <v>6</v>
      </c>
      <c r="F13" s="23" t="s">
        <v>6</v>
      </c>
      <c r="G13" s="23" t="s">
        <v>6</v>
      </c>
      <c r="H13" s="25">
        <f>SUM(H14:H16)</f>
        <v>0</v>
      </c>
      <c r="I13" s="25">
        <f>SUM(I14:I16)</f>
        <v>0</v>
      </c>
      <c r="J13" s="25">
        <f>SUM(J14:J16)</f>
        <v>0</v>
      </c>
      <c r="K13" s="6"/>
      <c r="AE13" s="4"/>
      <c r="AO13" s="7">
        <f>SUM(AF14:AF16)</f>
        <v>0</v>
      </c>
      <c r="AP13" s="7">
        <f>SUM(AG14:AG16)</f>
        <v>0</v>
      </c>
      <c r="AQ13" s="7">
        <f>SUM(AH14:AH16)</f>
        <v>0</v>
      </c>
    </row>
    <row r="14" spans="1:60" ht="12.75">
      <c r="A14" s="26" t="s">
        <v>7</v>
      </c>
      <c r="B14" s="26" t="s">
        <v>23</v>
      </c>
      <c r="C14" s="88" t="s">
        <v>46</v>
      </c>
      <c r="D14" s="89"/>
      <c r="E14" s="26" t="s">
        <v>78</v>
      </c>
      <c r="F14" s="27">
        <v>1.96</v>
      </c>
      <c r="G14" s="116"/>
      <c r="H14" s="27">
        <f>F14*AK14</f>
        <v>0</v>
      </c>
      <c r="I14" s="27">
        <f>F14*AL14</f>
        <v>0</v>
      </c>
      <c r="J14" s="27">
        <f>F14*G14</f>
        <v>0</v>
      </c>
      <c r="K14" s="6"/>
      <c r="V14" s="11">
        <f>IF(AM14="5",BF14,0)</f>
        <v>0</v>
      </c>
      <c r="X14" s="11">
        <f>IF(AM14="1",BD14,0)</f>
        <v>0</v>
      </c>
      <c r="Y14" s="11">
        <f>IF(AM14="1",BE14,0)</f>
        <v>0</v>
      </c>
      <c r="Z14" s="11">
        <f>IF(AM14="7",BD14,0)</f>
        <v>0</v>
      </c>
      <c r="AA14" s="11">
        <f>IF(AM14="7",BE14,0)</f>
        <v>0</v>
      </c>
      <c r="AB14" s="11">
        <f>IF(AM14="2",BD14,0)</f>
        <v>0</v>
      </c>
      <c r="AC14" s="11">
        <f>IF(AM14="2",BE14,0)</f>
        <v>0</v>
      </c>
      <c r="AD14" s="11">
        <f>IF(AM14="0",BF14,0)</f>
        <v>0</v>
      </c>
      <c r="AE14" s="4"/>
      <c r="AF14" s="10">
        <f>IF(AJ14=0,J14,0)</f>
        <v>0</v>
      </c>
      <c r="AG14" s="10">
        <f>IF(AJ14=15,J14,0)</f>
        <v>0</v>
      </c>
      <c r="AH14" s="10">
        <f>IF(AJ14=21,J14,0)</f>
        <v>0</v>
      </c>
      <c r="AJ14" s="11">
        <v>21</v>
      </c>
      <c r="AK14" s="11">
        <f>G14*0.0268075117370892</f>
        <v>0</v>
      </c>
      <c r="AL14" s="11">
        <f>G14*(1-0.0268075117370892)</f>
        <v>0</v>
      </c>
      <c r="AM14" s="12" t="s">
        <v>7</v>
      </c>
      <c r="AR14" s="11">
        <f>AS14+AT14</f>
        <v>0</v>
      </c>
      <c r="AS14" s="11">
        <f>F14*AK14</f>
        <v>0</v>
      </c>
      <c r="AT14" s="11">
        <f>F14*AL14</f>
        <v>0</v>
      </c>
      <c r="AU14" s="13" t="s">
        <v>104</v>
      </c>
      <c r="AV14" s="13" t="s">
        <v>110</v>
      </c>
      <c r="AW14" s="4" t="s">
        <v>115</v>
      </c>
      <c r="AY14" s="11">
        <f>AS14+AT14</f>
        <v>0</v>
      </c>
      <c r="AZ14" s="11">
        <f>G14/(100-BA14)*100</f>
        <v>0</v>
      </c>
      <c r="BA14" s="11">
        <v>0</v>
      </c>
      <c r="BB14" s="11" t="e">
        <f>#REF!</f>
        <v>#REF!</v>
      </c>
      <c r="BD14" s="10">
        <f>F14*AK14</f>
        <v>0</v>
      </c>
      <c r="BE14" s="10">
        <f>F14*AL14</f>
        <v>0</v>
      </c>
      <c r="BF14" s="10">
        <f>F14*G14</f>
        <v>0</v>
      </c>
      <c r="BG14" s="10" t="s">
        <v>120</v>
      </c>
      <c r="BH14" s="11">
        <v>27</v>
      </c>
    </row>
    <row r="15" spans="1:11" ht="12.75">
      <c r="A15" s="28"/>
      <c r="B15" s="30" t="s">
        <v>20</v>
      </c>
      <c r="C15" s="98" t="s">
        <v>47</v>
      </c>
      <c r="D15" s="99"/>
      <c r="E15" s="99"/>
      <c r="F15" s="99"/>
      <c r="G15" s="99"/>
      <c r="H15" s="99"/>
      <c r="I15" s="99"/>
      <c r="J15" s="99"/>
      <c r="K15" s="6"/>
    </row>
    <row r="16" spans="1:60" ht="12.75">
      <c r="A16" s="26" t="s">
        <v>8</v>
      </c>
      <c r="B16" s="26" t="s">
        <v>24</v>
      </c>
      <c r="C16" s="88" t="s">
        <v>48</v>
      </c>
      <c r="D16" s="89"/>
      <c r="E16" s="26" t="s">
        <v>78</v>
      </c>
      <c r="F16" s="27">
        <v>1.96</v>
      </c>
      <c r="G16" s="116"/>
      <c r="H16" s="27">
        <f>F16*AK16</f>
        <v>0</v>
      </c>
      <c r="I16" s="27">
        <f>F16*AL16</f>
        <v>0</v>
      </c>
      <c r="J16" s="27">
        <f>F16*G16</f>
        <v>0</v>
      </c>
      <c r="K16" s="6"/>
      <c r="V16" s="11">
        <f>IF(AM16="5",BF16,0)</f>
        <v>0</v>
      </c>
      <c r="X16" s="11">
        <f>IF(AM16="1",BD16,0)</f>
        <v>0</v>
      </c>
      <c r="Y16" s="11">
        <f>IF(AM16="1",BE16,0)</f>
        <v>0</v>
      </c>
      <c r="Z16" s="11">
        <f>IF(AM16="7",BD16,0)</f>
        <v>0</v>
      </c>
      <c r="AA16" s="11">
        <f>IF(AM16="7",BE16,0)</f>
        <v>0</v>
      </c>
      <c r="AB16" s="11">
        <f>IF(AM16="2",BD16,0)</f>
        <v>0</v>
      </c>
      <c r="AC16" s="11">
        <f>IF(AM16="2",BE16,0)</f>
        <v>0</v>
      </c>
      <c r="AD16" s="11">
        <f>IF(AM16="0",BF16,0)</f>
        <v>0</v>
      </c>
      <c r="AE16" s="4"/>
      <c r="AF16" s="10">
        <f>IF(AJ16=0,J16,0)</f>
        <v>0</v>
      </c>
      <c r="AG16" s="10">
        <f>IF(AJ16=15,J16,0)</f>
        <v>0</v>
      </c>
      <c r="AH16" s="10">
        <f>IF(AJ16=21,J16,0)</f>
        <v>0</v>
      </c>
      <c r="AJ16" s="11">
        <v>21</v>
      </c>
      <c r="AK16" s="11">
        <f>G16*0</f>
        <v>0</v>
      </c>
      <c r="AL16" s="11">
        <f>G16*(1-0)</f>
        <v>0</v>
      </c>
      <c r="AM16" s="12" t="s">
        <v>7</v>
      </c>
      <c r="AR16" s="11">
        <f>AS16+AT16</f>
        <v>0</v>
      </c>
      <c r="AS16" s="11">
        <f>F16*AK16</f>
        <v>0</v>
      </c>
      <c r="AT16" s="11">
        <f>F16*AL16</f>
        <v>0</v>
      </c>
      <c r="AU16" s="13" t="s">
        <v>104</v>
      </c>
      <c r="AV16" s="13" t="s">
        <v>110</v>
      </c>
      <c r="AW16" s="4" t="s">
        <v>115</v>
      </c>
      <c r="AY16" s="11">
        <f>AS16+AT16</f>
        <v>0</v>
      </c>
      <c r="AZ16" s="11">
        <f>G16/(100-BA16)*100</f>
        <v>0</v>
      </c>
      <c r="BA16" s="11">
        <v>0</v>
      </c>
      <c r="BB16" s="11" t="e">
        <f>#REF!</f>
        <v>#REF!</v>
      </c>
      <c r="BD16" s="10">
        <f>F16*AK16</f>
        <v>0</v>
      </c>
      <c r="BE16" s="10">
        <f>F16*AL16</f>
        <v>0</v>
      </c>
      <c r="BF16" s="10">
        <f>F16*G16</f>
        <v>0</v>
      </c>
      <c r="BG16" s="10" t="s">
        <v>120</v>
      </c>
      <c r="BH16" s="11">
        <v>27</v>
      </c>
    </row>
    <row r="17" spans="1:11" ht="12.75">
      <c r="A17" s="28"/>
      <c r="B17" s="30" t="s">
        <v>20</v>
      </c>
      <c r="C17" s="98" t="s">
        <v>47</v>
      </c>
      <c r="D17" s="99"/>
      <c r="E17" s="99"/>
      <c r="F17" s="99"/>
      <c r="G17" s="99"/>
      <c r="H17" s="99"/>
      <c r="I17" s="99"/>
      <c r="J17" s="99"/>
      <c r="K17" s="6"/>
    </row>
    <row r="18" spans="1:43" ht="12.75">
      <c r="A18" s="23"/>
      <c r="B18" s="24" t="s">
        <v>25</v>
      </c>
      <c r="C18" s="94" t="s">
        <v>49</v>
      </c>
      <c r="D18" s="95"/>
      <c r="E18" s="23" t="s">
        <v>6</v>
      </c>
      <c r="F18" s="23" t="s">
        <v>6</v>
      </c>
      <c r="G18" s="23" t="s">
        <v>6</v>
      </c>
      <c r="H18" s="25">
        <f>SUM(H19:H19)</f>
        <v>0</v>
      </c>
      <c r="I18" s="25">
        <f>SUM(I19:I19)</f>
        <v>0</v>
      </c>
      <c r="J18" s="25">
        <f>SUM(J19:J19)</f>
        <v>0</v>
      </c>
      <c r="K18" s="6"/>
      <c r="AE18" s="4"/>
      <c r="AO18" s="7">
        <f>SUM(AF19:AF19)</f>
        <v>0</v>
      </c>
      <c r="AP18" s="7">
        <f>SUM(AG19:AG19)</f>
        <v>0</v>
      </c>
      <c r="AQ18" s="7">
        <f>SUM(AH19:AH19)</f>
        <v>0</v>
      </c>
    </row>
    <row r="19" spans="1:60" ht="12.75">
      <c r="A19" s="26" t="s">
        <v>9</v>
      </c>
      <c r="B19" s="26" t="s">
        <v>26</v>
      </c>
      <c r="C19" s="88" t="s">
        <v>50</v>
      </c>
      <c r="D19" s="89"/>
      <c r="E19" s="26" t="s">
        <v>79</v>
      </c>
      <c r="F19" s="27">
        <v>1.56</v>
      </c>
      <c r="G19" s="116"/>
      <c r="H19" s="27">
        <f>F19*AK19</f>
        <v>0</v>
      </c>
      <c r="I19" s="27">
        <f>F19*AL19</f>
        <v>0</v>
      </c>
      <c r="J19" s="27">
        <f>F19*G19</f>
        <v>0</v>
      </c>
      <c r="K19" s="6"/>
      <c r="V19" s="11">
        <f>IF(AM19="5",BF19,0)</f>
        <v>0</v>
      </c>
      <c r="X19" s="11">
        <f>IF(AM19="1",BD19,0)</f>
        <v>0</v>
      </c>
      <c r="Y19" s="11">
        <f>IF(AM19="1",BE19,0)</f>
        <v>0</v>
      </c>
      <c r="Z19" s="11">
        <f>IF(AM19="7",BD19,0)</f>
        <v>0</v>
      </c>
      <c r="AA19" s="11">
        <f>IF(AM19="7",BE19,0)</f>
        <v>0</v>
      </c>
      <c r="AB19" s="11">
        <f>IF(AM19="2",BD19,0)</f>
        <v>0</v>
      </c>
      <c r="AC19" s="11">
        <f>IF(AM19="2",BE19,0)</f>
        <v>0</v>
      </c>
      <c r="AD19" s="11">
        <f>IF(AM19="0",BF19,0)</f>
        <v>0</v>
      </c>
      <c r="AE19" s="4"/>
      <c r="AF19" s="10">
        <f>IF(AJ19=0,J19,0)</f>
        <v>0</v>
      </c>
      <c r="AG19" s="10">
        <f>IF(AJ19=15,J19,0)</f>
        <v>0</v>
      </c>
      <c r="AH19" s="10">
        <f>IF(AJ19=21,J19,0)</f>
        <v>0</v>
      </c>
      <c r="AJ19" s="11">
        <v>21</v>
      </c>
      <c r="AK19" s="11">
        <f>G19*0.624190709046455</f>
        <v>0</v>
      </c>
      <c r="AL19" s="11">
        <f>G19*(1-0.624190709046455)</f>
        <v>0</v>
      </c>
      <c r="AM19" s="12" t="s">
        <v>7</v>
      </c>
      <c r="AR19" s="11">
        <f>AS19+AT19</f>
        <v>0</v>
      </c>
      <c r="AS19" s="11">
        <f>F19*AK19</f>
        <v>0</v>
      </c>
      <c r="AT19" s="11">
        <f>F19*AL19</f>
        <v>0</v>
      </c>
      <c r="AU19" s="13" t="s">
        <v>105</v>
      </c>
      <c r="AV19" s="13" t="s">
        <v>111</v>
      </c>
      <c r="AW19" s="4" t="s">
        <v>115</v>
      </c>
      <c r="AY19" s="11">
        <f>AS19+AT19</f>
        <v>0</v>
      </c>
      <c r="AZ19" s="11">
        <f>G19/(100-BA19)*100</f>
        <v>0</v>
      </c>
      <c r="BA19" s="11">
        <v>0</v>
      </c>
      <c r="BB19" s="11" t="e">
        <f>#REF!</f>
        <v>#REF!</v>
      </c>
      <c r="BD19" s="10">
        <f>F19*AK19</f>
        <v>0</v>
      </c>
      <c r="BE19" s="10">
        <f>F19*AL19</f>
        <v>0</v>
      </c>
      <c r="BF19" s="10">
        <f>F19*G19</f>
        <v>0</v>
      </c>
      <c r="BG19" s="10" t="s">
        <v>120</v>
      </c>
      <c r="BH19" s="11">
        <v>33</v>
      </c>
    </row>
    <row r="20" spans="1:11" ht="12.75">
      <c r="A20" s="28"/>
      <c r="B20" s="31" t="s">
        <v>27</v>
      </c>
      <c r="C20" s="96" t="s">
        <v>51</v>
      </c>
      <c r="D20" s="97"/>
      <c r="E20" s="97"/>
      <c r="F20" s="97"/>
      <c r="G20" s="97"/>
      <c r="H20" s="97"/>
      <c r="I20" s="97"/>
      <c r="J20" s="97"/>
      <c r="K20" s="6"/>
    </row>
    <row r="21" spans="1:11" ht="25.5" customHeight="1">
      <c r="A21" s="28"/>
      <c r="B21" s="30" t="s">
        <v>20</v>
      </c>
      <c r="C21" s="98" t="s">
        <v>52</v>
      </c>
      <c r="D21" s="99"/>
      <c r="E21" s="99"/>
      <c r="F21" s="99"/>
      <c r="G21" s="99"/>
      <c r="H21" s="99"/>
      <c r="I21" s="99"/>
      <c r="J21" s="99"/>
      <c r="K21" s="6"/>
    </row>
    <row r="22" spans="1:43" ht="12.75">
      <c r="A22" s="23"/>
      <c r="B22" s="24" t="s">
        <v>28</v>
      </c>
      <c r="C22" s="94" t="s">
        <v>53</v>
      </c>
      <c r="D22" s="95"/>
      <c r="E22" s="23" t="s">
        <v>6</v>
      </c>
      <c r="F22" s="23" t="s">
        <v>6</v>
      </c>
      <c r="G22" s="23" t="s">
        <v>6</v>
      </c>
      <c r="H22" s="25">
        <f>SUM(H23:H26)</f>
        <v>0</v>
      </c>
      <c r="I22" s="25">
        <f>SUM(I23:I26)</f>
        <v>0</v>
      </c>
      <c r="J22" s="25">
        <f>SUM(J23:J26)</f>
        <v>0</v>
      </c>
      <c r="K22" s="6"/>
      <c r="AE22" s="4"/>
      <c r="AO22" s="7">
        <f>SUM(AF23:AF26)</f>
        <v>0</v>
      </c>
      <c r="AP22" s="7">
        <f>SUM(AG23:AG26)</f>
        <v>0</v>
      </c>
      <c r="AQ22" s="7">
        <f>SUM(AH23:AH26)</f>
        <v>0</v>
      </c>
    </row>
    <row r="23" spans="1:60" ht="12.75">
      <c r="A23" s="26" t="s">
        <v>10</v>
      </c>
      <c r="B23" s="26" t="s">
        <v>29</v>
      </c>
      <c r="C23" s="88" t="s">
        <v>54</v>
      </c>
      <c r="D23" s="89"/>
      <c r="E23" s="26" t="s">
        <v>79</v>
      </c>
      <c r="F23" s="27">
        <v>0.196</v>
      </c>
      <c r="G23" s="116">
        <v>0</v>
      </c>
      <c r="H23" s="27">
        <f>F23*AK23</f>
        <v>0</v>
      </c>
      <c r="I23" s="27">
        <f>F23*AL23</f>
        <v>0</v>
      </c>
      <c r="J23" s="27">
        <f>F23*G23</f>
        <v>0</v>
      </c>
      <c r="K23" s="6"/>
      <c r="V23" s="11">
        <f>IF(AM23="5",BF23,0)</f>
        <v>0</v>
      </c>
      <c r="X23" s="11">
        <f>IF(AM23="1",BD23,0)</f>
        <v>0</v>
      </c>
      <c r="Y23" s="11">
        <f>IF(AM23="1",BE23,0)</f>
        <v>0</v>
      </c>
      <c r="Z23" s="11">
        <f>IF(AM23="7",BD23,0)</f>
        <v>0</v>
      </c>
      <c r="AA23" s="11">
        <f>IF(AM23="7",BE23,0)</f>
        <v>0</v>
      </c>
      <c r="AB23" s="11">
        <f>IF(AM23="2",BD23,0)</f>
        <v>0</v>
      </c>
      <c r="AC23" s="11">
        <f>IF(AM23="2",BE23,0)</f>
        <v>0</v>
      </c>
      <c r="AD23" s="11">
        <f>IF(AM23="0",BF23,0)</f>
        <v>0</v>
      </c>
      <c r="AE23" s="4"/>
      <c r="AF23" s="10">
        <f>IF(AJ23=0,J23,0)</f>
        <v>0</v>
      </c>
      <c r="AG23" s="10">
        <f>IF(AJ23=15,J23,0)</f>
        <v>0</v>
      </c>
      <c r="AH23" s="10">
        <f>IF(AJ23=21,J23,0)</f>
        <v>0</v>
      </c>
      <c r="AJ23" s="11">
        <v>21</v>
      </c>
      <c r="AK23" s="11">
        <f>G23*0.705288378766141</f>
        <v>0</v>
      </c>
      <c r="AL23" s="11">
        <f>G23*(1-0.705288378766141)</f>
        <v>0</v>
      </c>
      <c r="AM23" s="12" t="s">
        <v>7</v>
      </c>
      <c r="AR23" s="11">
        <f>AS23+AT23</f>
        <v>0</v>
      </c>
      <c r="AS23" s="11">
        <f>F23*AK23</f>
        <v>0</v>
      </c>
      <c r="AT23" s="11">
        <f>F23*AL23</f>
        <v>0</v>
      </c>
      <c r="AU23" s="13" t="s">
        <v>106</v>
      </c>
      <c r="AV23" s="13" t="s">
        <v>112</v>
      </c>
      <c r="AW23" s="4" t="s">
        <v>115</v>
      </c>
      <c r="AY23" s="11">
        <f>AS23+AT23</f>
        <v>0</v>
      </c>
      <c r="AZ23" s="11">
        <f>G23/(100-BA23)*100</f>
        <v>0</v>
      </c>
      <c r="BA23" s="11">
        <v>0</v>
      </c>
      <c r="BB23" s="11" t="e">
        <f>#REF!</f>
        <v>#REF!</v>
      </c>
      <c r="BD23" s="10">
        <f>F23*AK23</f>
        <v>0</v>
      </c>
      <c r="BE23" s="10">
        <f>F23*AL23</f>
        <v>0</v>
      </c>
      <c r="BF23" s="10">
        <f>F23*G23</f>
        <v>0</v>
      </c>
      <c r="BG23" s="10" t="s">
        <v>120</v>
      </c>
      <c r="BH23" s="11">
        <v>63</v>
      </c>
    </row>
    <row r="24" spans="1:11" ht="12.75">
      <c r="A24" s="28"/>
      <c r="B24" s="30" t="s">
        <v>27</v>
      </c>
      <c r="C24" s="92" t="s">
        <v>55</v>
      </c>
      <c r="D24" s="93"/>
      <c r="E24" s="93"/>
      <c r="F24" s="93"/>
      <c r="G24" s="93"/>
      <c r="H24" s="93"/>
      <c r="I24" s="93"/>
      <c r="J24" s="93"/>
      <c r="K24" s="6"/>
    </row>
    <row r="25" spans="1:11" ht="25.5" customHeight="1">
      <c r="A25" s="28"/>
      <c r="B25" s="31" t="s">
        <v>30</v>
      </c>
      <c r="C25" s="100" t="s">
        <v>56</v>
      </c>
      <c r="D25" s="101"/>
      <c r="E25" s="101"/>
      <c r="F25" s="101"/>
      <c r="G25" s="101"/>
      <c r="H25" s="101"/>
      <c r="I25" s="101"/>
      <c r="J25" s="101"/>
      <c r="K25" s="6"/>
    </row>
    <row r="26" spans="1:60" ht="12.75">
      <c r="A26" s="26" t="s">
        <v>11</v>
      </c>
      <c r="B26" s="26" t="s">
        <v>31</v>
      </c>
      <c r="C26" s="88" t="s">
        <v>57</v>
      </c>
      <c r="D26" s="89"/>
      <c r="E26" s="26" t="s">
        <v>80</v>
      </c>
      <c r="F26" s="27">
        <v>0.03918</v>
      </c>
      <c r="G26" s="116">
        <v>0</v>
      </c>
      <c r="H26" s="27">
        <f>F26*AK26</f>
        <v>0</v>
      </c>
      <c r="I26" s="27">
        <f>F26*AL26</f>
        <v>0</v>
      </c>
      <c r="J26" s="27">
        <f>F26*G26</f>
        <v>0</v>
      </c>
      <c r="K26" s="6"/>
      <c r="V26" s="11">
        <f>IF(AM26="5",BF26,0)</f>
        <v>0</v>
      </c>
      <c r="X26" s="11">
        <f>IF(AM26="1",BD26,0)</f>
        <v>0</v>
      </c>
      <c r="Y26" s="11">
        <f>IF(AM26="1",BE26,0)</f>
        <v>0</v>
      </c>
      <c r="Z26" s="11">
        <f>IF(AM26="7",BD26,0)</f>
        <v>0</v>
      </c>
      <c r="AA26" s="11">
        <f>IF(AM26="7",BE26,0)</f>
        <v>0</v>
      </c>
      <c r="AB26" s="11">
        <f>IF(AM26="2",BD26,0)</f>
        <v>0</v>
      </c>
      <c r="AC26" s="11">
        <f>IF(AM26="2",BE26,0)</f>
        <v>0</v>
      </c>
      <c r="AD26" s="11">
        <f>IF(AM26="0",BF26,0)</f>
        <v>0</v>
      </c>
      <c r="AE26" s="4"/>
      <c r="AF26" s="10">
        <f>IF(AJ26=0,J26,0)</f>
        <v>0</v>
      </c>
      <c r="AG26" s="10">
        <f>IF(AJ26=15,J26,0)</f>
        <v>0</v>
      </c>
      <c r="AH26" s="10">
        <f>IF(AJ26=21,J26,0)</f>
        <v>0</v>
      </c>
      <c r="AJ26" s="11">
        <v>21</v>
      </c>
      <c r="AK26" s="11">
        <f>G26*0.781071281756197</f>
        <v>0</v>
      </c>
      <c r="AL26" s="11">
        <f>G26*(1-0.781071281756197)</f>
        <v>0</v>
      </c>
      <c r="AM26" s="12" t="s">
        <v>7</v>
      </c>
      <c r="AR26" s="11">
        <f>AS26+AT26</f>
        <v>0</v>
      </c>
      <c r="AS26" s="11">
        <f>F26*AK26</f>
        <v>0</v>
      </c>
      <c r="AT26" s="11">
        <f>F26*AL26</f>
        <v>0</v>
      </c>
      <c r="AU26" s="13" t="s">
        <v>106</v>
      </c>
      <c r="AV26" s="13" t="s">
        <v>112</v>
      </c>
      <c r="AW26" s="4" t="s">
        <v>115</v>
      </c>
      <c r="AY26" s="11">
        <f>AS26+AT26</f>
        <v>0</v>
      </c>
      <c r="AZ26" s="11">
        <f>G26/(100-BA26)*100</f>
        <v>0</v>
      </c>
      <c r="BA26" s="11">
        <v>0</v>
      </c>
      <c r="BB26" s="11" t="e">
        <f>#REF!</f>
        <v>#REF!</v>
      </c>
      <c r="BD26" s="10">
        <f>F26*AK26</f>
        <v>0</v>
      </c>
      <c r="BE26" s="10">
        <f>F26*AL26</f>
        <v>0</v>
      </c>
      <c r="BF26" s="10">
        <f>F26*G26</f>
        <v>0</v>
      </c>
      <c r="BG26" s="10" t="s">
        <v>120</v>
      </c>
      <c r="BH26" s="11">
        <v>63</v>
      </c>
    </row>
    <row r="27" spans="1:11" ht="12.75">
      <c r="A27" s="28"/>
      <c r="B27" s="31" t="s">
        <v>27</v>
      </c>
      <c r="C27" s="96" t="s">
        <v>58</v>
      </c>
      <c r="D27" s="97"/>
      <c r="E27" s="97"/>
      <c r="F27" s="97"/>
      <c r="G27" s="97"/>
      <c r="H27" s="97"/>
      <c r="I27" s="97"/>
      <c r="J27" s="97"/>
      <c r="K27" s="6"/>
    </row>
    <row r="28" spans="1:43" ht="12.75">
      <c r="A28" s="23"/>
      <c r="B28" s="24" t="s">
        <v>32</v>
      </c>
      <c r="C28" s="94" t="s">
        <v>59</v>
      </c>
      <c r="D28" s="95"/>
      <c r="E28" s="23" t="s">
        <v>6</v>
      </c>
      <c r="F28" s="23" t="s">
        <v>6</v>
      </c>
      <c r="G28" s="23" t="s">
        <v>6</v>
      </c>
      <c r="H28" s="25">
        <f>SUM(H29:H38)</f>
        <v>0</v>
      </c>
      <c r="I28" s="25">
        <f>SUM(I29:I38)</f>
        <v>0</v>
      </c>
      <c r="J28" s="25">
        <f>SUM(J29:J38)</f>
        <v>0</v>
      </c>
      <c r="K28" s="6"/>
      <c r="AE28" s="4"/>
      <c r="AO28" s="7">
        <f>SUM(AF29:AF38)</f>
        <v>0</v>
      </c>
      <c r="AP28" s="7">
        <f>SUM(AG29:AG38)</f>
        <v>0</v>
      </c>
      <c r="AQ28" s="7">
        <f>SUM(AH29:AH38)</f>
        <v>0</v>
      </c>
    </row>
    <row r="29" spans="1:60" ht="12.75">
      <c r="A29" s="26" t="s">
        <v>12</v>
      </c>
      <c r="B29" s="26" t="s">
        <v>33</v>
      </c>
      <c r="C29" s="88" t="s">
        <v>60</v>
      </c>
      <c r="D29" s="89"/>
      <c r="E29" s="26" t="s">
        <v>78</v>
      </c>
      <c r="F29" s="27">
        <v>40.6</v>
      </c>
      <c r="G29" s="116">
        <v>0</v>
      </c>
      <c r="H29" s="27">
        <f>F29*AK29</f>
        <v>0</v>
      </c>
      <c r="I29" s="27">
        <f>F29*AL29</f>
        <v>0</v>
      </c>
      <c r="J29" s="27">
        <f>F29*G29</f>
        <v>0</v>
      </c>
      <c r="K29" s="6"/>
      <c r="V29" s="11">
        <f>IF(AM29="5",BF29,0)</f>
        <v>0</v>
      </c>
      <c r="X29" s="11">
        <f>IF(AM29="1",BD29,0)</f>
        <v>0</v>
      </c>
      <c r="Y29" s="11">
        <f>IF(AM29="1",BE29,0)</f>
        <v>0</v>
      </c>
      <c r="Z29" s="11">
        <f>IF(AM29="7",BD29,0)</f>
        <v>0</v>
      </c>
      <c r="AA29" s="11">
        <f>IF(AM29="7",BE29,0)</f>
        <v>0</v>
      </c>
      <c r="AB29" s="11">
        <f>IF(AM29="2",BD29,0)</f>
        <v>0</v>
      </c>
      <c r="AC29" s="11">
        <f>IF(AM29="2",BE29,0)</f>
        <v>0</v>
      </c>
      <c r="AD29" s="11">
        <f>IF(AM29="0",BF29,0)</f>
        <v>0</v>
      </c>
      <c r="AE29" s="4"/>
      <c r="AF29" s="10">
        <f>IF(AJ29=0,J29,0)</f>
        <v>0</v>
      </c>
      <c r="AG29" s="10">
        <f>IF(AJ29=15,J29,0)</f>
        <v>0</v>
      </c>
      <c r="AH29" s="10">
        <f>IF(AJ29=21,J29,0)</f>
        <v>0</v>
      </c>
      <c r="AJ29" s="11">
        <v>21</v>
      </c>
      <c r="AK29" s="11">
        <f>G29*0</f>
        <v>0</v>
      </c>
      <c r="AL29" s="11">
        <f>G29*(1-0)</f>
        <v>0</v>
      </c>
      <c r="AM29" s="12" t="s">
        <v>13</v>
      </c>
      <c r="AR29" s="11">
        <f>AS29+AT29</f>
        <v>0</v>
      </c>
      <c r="AS29" s="11">
        <f>F29*AK29</f>
        <v>0</v>
      </c>
      <c r="AT29" s="11">
        <f>F29*AL29</f>
        <v>0</v>
      </c>
      <c r="AU29" s="13" t="s">
        <v>107</v>
      </c>
      <c r="AV29" s="13" t="s">
        <v>113</v>
      </c>
      <c r="AW29" s="4" t="s">
        <v>115</v>
      </c>
      <c r="AY29" s="11">
        <f>AS29+AT29</f>
        <v>0</v>
      </c>
      <c r="AZ29" s="11">
        <f>G29/(100-BA29)*100</f>
        <v>0</v>
      </c>
      <c r="BA29" s="11">
        <v>0</v>
      </c>
      <c r="BB29" s="11" t="e">
        <f>#REF!</f>
        <v>#REF!</v>
      </c>
      <c r="BD29" s="10">
        <f>F29*AK29</f>
        <v>0</v>
      </c>
      <c r="BE29" s="10">
        <f>F29*AL29</f>
        <v>0</v>
      </c>
      <c r="BF29" s="10">
        <f>F29*G29</f>
        <v>0</v>
      </c>
      <c r="BG29" s="10" t="s">
        <v>120</v>
      </c>
      <c r="BH29" s="11">
        <v>767</v>
      </c>
    </row>
    <row r="30" spans="1:11" ht="38.25" customHeight="1">
      <c r="A30" s="28"/>
      <c r="B30" s="30" t="s">
        <v>27</v>
      </c>
      <c r="C30" s="92" t="s">
        <v>61</v>
      </c>
      <c r="D30" s="93"/>
      <c r="E30" s="93"/>
      <c r="F30" s="93"/>
      <c r="G30" s="93"/>
      <c r="H30" s="93"/>
      <c r="I30" s="93"/>
      <c r="J30" s="93"/>
      <c r="K30" s="6"/>
    </row>
    <row r="31" spans="1:60" ht="12.75">
      <c r="A31" s="26" t="s">
        <v>13</v>
      </c>
      <c r="B31" s="26" t="s">
        <v>34</v>
      </c>
      <c r="C31" s="88" t="s">
        <v>62</v>
      </c>
      <c r="D31" s="89"/>
      <c r="E31" s="26" t="s">
        <v>78</v>
      </c>
      <c r="F31" s="27">
        <v>40.6</v>
      </c>
      <c r="G31" s="116">
        <v>0</v>
      </c>
      <c r="H31" s="27">
        <f>F31*AK31</f>
        <v>0</v>
      </c>
      <c r="I31" s="27">
        <f>F31*AL31</f>
        <v>0</v>
      </c>
      <c r="J31" s="27">
        <f>F31*G31</f>
        <v>0</v>
      </c>
      <c r="K31" s="6"/>
      <c r="V31" s="11">
        <f>IF(AM31="5",BF31,0)</f>
        <v>0</v>
      </c>
      <c r="X31" s="11">
        <f>IF(AM31="1",BD31,0)</f>
        <v>0</v>
      </c>
      <c r="Y31" s="11">
        <f>IF(AM31="1",BE31,0)</f>
        <v>0</v>
      </c>
      <c r="Z31" s="11">
        <f>IF(AM31="7",BD31,0)</f>
        <v>0</v>
      </c>
      <c r="AA31" s="11">
        <f>IF(AM31="7",BE31,0)</f>
        <v>0</v>
      </c>
      <c r="AB31" s="11">
        <f>IF(AM31="2",BD31,0)</f>
        <v>0</v>
      </c>
      <c r="AC31" s="11">
        <f>IF(AM31="2",BE31,0)</f>
        <v>0</v>
      </c>
      <c r="AD31" s="11">
        <f>IF(AM31="0",BF31,0)</f>
        <v>0</v>
      </c>
      <c r="AE31" s="4"/>
      <c r="AF31" s="10">
        <f>IF(AJ31=0,J31,0)</f>
        <v>0</v>
      </c>
      <c r="AG31" s="10">
        <f>IF(AJ31=15,J31,0)</f>
        <v>0</v>
      </c>
      <c r="AH31" s="10">
        <f>IF(AJ31=21,J31,0)</f>
        <v>0</v>
      </c>
      <c r="AJ31" s="11">
        <v>21</v>
      </c>
      <c r="AK31" s="11">
        <f>G31*0</f>
        <v>0</v>
      </c>
      <c r="AL31" s="11">
        <f>G31*(1-0)</f>
        <v>0</v>
      </c>
      <c r="AM31" s="12" t="s">
        <v>13</v>
      </c>
      <c r="AR31" s="11">
        <f>AS31+AT31</f>
        <v>0</v>
      </c>
      <c r="AS31" s="11">
        <f>F31*AK31</f>
        <v>0</v>
      </c>
      <c r="AT31" s="11">
        <f>F31*AL31</f>
        <v>0</v>
      </c>
      <c r="AU31" s="13" t="s">
        <v>107</v>
      </c>
      <c r="AV31" s="13" t="s">
        <v>113</v>
      </c>
      <c r="AW31" s="4" t="s">
        <v>115</v>
      </c>
      <c r="AY31" s="11">
        <f>AS31+AT31</f>
        <v>0</v>
      </c>
      <c r="AZ31" s="11">
        <f>G31/(100-BA31)*100</f>
        <v>0</v>
      </c>
      <c r="BA31" s="11">
        <v>0</v>
      </c>
      <c r="BB31" s="11" t="e">
        <f>#REF!</f>
        <v>#REF!</v>
      </c>
      <c r="BD31" s="10">
        <f>F31*AK31</f>
        <v>0</v>
      </c>
      <c r="BE31" s="10">
        <f>F31*AL31</f>
        <v>0</v>
      </c>
      <c r="BF31" s="10">
        <f>F31*G31</f>
        <v>0</v>
      </c>
      <c r="BG31" s="10" t="s">
        <v>120</v>
      </c>
      <c r="BH31" s="11">
        <v>767</v>
      </c>
    </row>
    <row r="32" spans="1:11" ht="40.5" customHeight="1">
      <c r="A32" s="28"/>
      <c r="B32" s="30" t="s">
        <v>27</v>
      </c>
      <c r="C32" s="92" t="s">
        <v>63</v>
      </c>
      <c r="D32" s="93"/>
      <c r="E32" s="93"/>
      <c r="F32" s="93"/>
      <c r="G32" s="93"/>
      <c r="H32" s="93"/>
      <c r="I32" s="93"/>
      <c r="J32" s="93"/>
      <c r="K32" s="6"/>
    </row>
    <row r="33" spans="1:60" ht="12.75">
      <c r="A33" s="26" t="s">
        <v>14</v>
      </c>
      <c r="B33" s="26" t="s">
        <v>35</v>
      </c>
      <c r="C33" s="88" t="s">
        <v>64</v>
      </c>
      <c r="D33" s="89"/>
      <c r="E33" s="26" t="s">
        <v>78</v>
      </c>
      <c r="F33" s="27">
        <v>40.6</v>
      </c>
      <c r="G33" s="116">
        <v>0</v>
      </c>
      <c r="H33" s="27">
        <f>F33*AK33</f>
        <v>0</v>
      </c>
      <c r="I33" s="27">
        <f>F33*AL33</f>
        <v>0</v>
      </c>
      <c r="J33" s="27">
        <f>F33*G33</f>
        <v>0</v>
      </c>
      <c r="K33" s="6"/>
      <c r="V33" s="11">
        <f>IF(AM33="5",BF33,0)</f>
        <v>0</v>
      </c>
      <c r="X33" s="11">
        <f>IF(AM33="1",BD33,0)</f>
        <v>0</v>
      </c>
      <c r="Y33" s="11">
        <f>IF(AM33="1",BE33,0)</f>
        <v>0</v>
      </c>
      <c r="Z33" s="11">
        <f>IF(AM33="7",BD33,0)</f>
        <v>0</v>
      </c>
      <c r="AA33" s="11">
        <f>IF(AM33="7",BE33,0)</f>
        <v>0</v>
      </c>
      <c r="AB33" s="11">
        <f>IF(AM33="2",BD33,0)</f>
        <v>0</v>
      </c>
      <c r="AC33" s="11">
        <f>IF(AM33="2",BE33,0)</f>
        <v>0</v>
      </c>
      <c r="AD33" s="11">
        <f>IF(AM33="0",BF33,0)</f>
        <v>0</v>
      </c>
      <c r="AE33" s="4"/>
      <c r="AF33" s="10">
        <f>IF(AJ33=0,J33,0)</f>
        <v>0</v>
      </c>
      <c r="AG33" s="10">
        <f>IF(AJ33=15,J33,0)</f>
        <v>0</v>
      </c>
      <c r="AH33" s="10">
        <f>IF(AJ33=21,J33,0)</f>
        <v>0</v>
      </c>
      <c r="AJ33" s="11">
        <v>21</v>
      </c>
      <c r="AK33" s="11">
        <f>G33*0.0205727376861397</f>
        <v>0</v>
      </c>
      <c r="AL33" s="11">
        <f>G33*(1-0.0205727376861397)</f>
        <v>0</v>
      </c>
      <c r="AM33" s="12" t="s">
        <v>13</v>
      </c>
      <c r="AR33" s="11">
        <f>AS33+AT33</f>
        <v>0</v>
      </c>
      <c r="AS33" s="11">
        <f>F33*AK33</f>
        <v>0</v>
      </c>
      <c r="AT33" s="11">
        <f>F33*AL33</f>
        <v>0</v>
      </c>
      <c r="AU33" s="13" t="s">
        <v>107</v>
      </c>
      <c r="AV33" s="13" t="s">
        <v>113</v>
      </c>
      <c r="AW33" s="4" t="s">
        <v>115</v>
      </c>
      <c r="AY33" s="11">
        <f>AS33+AT33</f>
        <v>0</v>
      </c>
      <c r="AZ33" s="11">
        <f>G33/(100-BA33)*100</f>
        <v>0</v>
      </c>
      <c r="BA33" s="11">
        <v>0</v>
      </c>
      <c r="BB33" s="11" t="e">
        <f>#REF!</f>
        <v>#REF!</v>
      </c>
      <c r="BD33" s="10">
        <f>F33*AK33</f>
        <v>0</v>
      </c>
      <c r="BE33" s="10">
        <f>F33*AL33</f>
        <v>0</v>
      </c>
      <c r="BF33" s="10">
        <f>F33*G33</f>
        <v>0</v>
      </c>
      <c r="BG33" s="10" t="s">
        <v>120</v>
      </c>
      <c r="BH33" s="11">
        <v>767</v>
      </c>
    </row>
    <row r="34" spans="1:60" ht="12.75">
      <c r="A34" s="26" t="s">
        <v>15</v>
      </c>
      <c r="B34" s="26" t="s">
        <v>36</v>
      </c>
      <c r="C34" s="88" t="s">
        <v>167</v>
      </c>
      <c r="D34" s="89"/>
      <c r="E34" s="26" t="s">
        <v>78</v>
      </c>
      <c r="F34" s="27">
        <v>10.15</v>
      </c>
      <c r="G34" s="116">
        <v>0</v>
      </c>
      <c r="H34" s="27">
        <f>F34*AK34</f>
        <v>0</v>
      </c>
      <c r="I34" s="27">
        <f>F34*AL34</f>
        <v>0</v>
      </c>
      <c r="J34" s="27">
        <f>F34*G34</f>
        <v>0</v>
      </c>
      <c r="K34" s="6"/>
      <c r="V34" s="11">
        <f>IF(AM34="5",BF34,0)</f>
        <v>0</v>
      </c>
      <c r="X34" s="11">
        <f>IF(AM34="1",BD34,0)</f>
        <v>0</v>
      </c>
      <c r="Y34" s="11">
        <f>IF(AM34="1",BE34,0)</f>
        <v>0</v>
      </c>
      <c r="Z34" s="11">
        <f>IF(AM34="7",BD34,0)</f>
        <v>0</v>
      </c>
      <c r="AA34" s="11">
        <f>IF(AM34="7",BE34,0)</f>
        <v>0</v>
      </c>
      <c r="AB34" s="11">
        <f>IF(AM34="2",BD34,0)</f>
        <v>0</v>
      </c>
      <c r="AC34" s="11">
        <f>IF(AM34="2",BE34,0)</f>
        <v>0</v>
      </c>
      <c r="AD34" s="11">
        <f>IF(AM34="0",BF34,0)</f>
        <v>0</v>
      </c>
      <c r="AE34" s="4"/>
      <c r="AF34" s="10">
        <f>IF(AJ34=0,J34,0)</f>
        <v>0</v>
      </c>
      <c r="AG34" s="10">
        <f>IF(AJ34=15,J34,0)</f>
        <v>0</v>
      </c>
      <c r="AH34" s="10">
        <f>IF(AJ34=21,J34,0)</f>
        <v>0</v>
      </c>
      <c r="AJ34" s="11">
        <v>21</v>
      </c>
      <c r="AK34" s="11">
        <f>G34*0.485935613682093</f>
        <v>0</v>
      </c>
      <c r="AL34" s="11">
        <f>G34*(1-0.485935613682093)</f>
        <v>0</v>
      </c>
      <c r="AM34" s="12" t="s">
        <v>13</v>
      </c>
      <c r="AR34" s="11">
        <f>AS34+AT34</f>
        <v>0</v>
      </c>
      <c r="AS34" s="11">
        <f>F34*AK34</f>
        <v>0</v>
      </c>
      <c r="AT34" s="11">
        <f>F34*AL34</f>
        <v>0</v>
      </c>
      <c r="AU34" s="13" t="s">
        <v>107</v>
      </c>
      <c r="AV34" s="13" t="s">
        <v>113</v>
      </c>
      <c r="AW34" s="4" t="s">
        <v>115</v>
      </c>
      <c r="AY34" s="11">
        <f>AS34+AT34</f>
        <v>0</v>
      </c>
      <c r="AZ34" s="11">
        <f>G34/(100-BA34)*100</f>
        <v>0</v>
      </c>
      <c r="BA34" s="11">
        <v>0</v>
      </c>
      <c r="BB34" s="11" t="e">
        <f>#REF!</f>
        <v>#REF!</v>
      </c>
      <c r="BD34" s="10">
        <f>F34*AK34</f>
        <v>0</v>
      </c>
      <c r="BE34" s="10">
        <f>F34*AL34</f>
        <v>0</v>
      </c>
      <c r="BF34" s="10">
        <f>F34*G34</f>
        <v>0</v>
      </c>
      <c r="BG34" s="10" t="s">
        <v>120</v>
      </c>
      <c r="BH34" s="11">
        <v>767</v>
      </c>
    </row>
    <row r="35" spans="1:11" ht="12.75">
      <c r="A35" s="28"/>
      <c r="B35" s="31" t="s">
        <v>27</v>
      </c>
      <c r="C35" s="96" t="s">
        <v>65</v>
      </c>
      <c r="D35" s="97"/>
      <c r="E35" s="97"/>
      <c r="F35" s="97"/>
      <c r="G35" s="97"/>
      <c r="H35" s="97"/>
      <c r="I35" s="97"/>
      <c r="J35" s="97"/>
      <c r="K35" s="6"/>
    </row>
    <row r="36" spans="1:11" ht="12.75">
      <c r="A36" s="28"/>
      <c r="B36" s="30" t="s">
        <v>20</v>
      </c>
      <c r="C36" s="98" t="s">
        <v>223</v>
      </c>
      <c r="D36" s="99"/>
      <c r="E36" s="99"/>
      <c r="F36" s="99"/>
      <c r="G36" s="99"/>
      <c r="H36" s="99"/>
      <c r="I36" s="99"/>
      <c r="J36" s="99"/>
      <c r="K36" s="6"/>
    </row>
    <row r="37" spans="1:60" ht="12.75">
      <c r="A37" s="26" t="s">
        <v>16</v>
      </c>
      <c r="B37" s="26" t="s">
        <v>35</v>
      </c>
      <c r="C37" s="88" t="s">
        <v>66</v>
      </c>
      <c r="D37" s="89"/>
      <c r="E37" s="26" t="s">
        <v>78</v>
      </c>
      <c r="F37" s="27">
        <v>10.15</v>
      </c>
      <c r="G37" s="116">
        <v>0</v>
      </c>
      <c r="H37" s="27">
        <f>F37*AK37</f>
        <v>0</v>
      </c>
      <c r="I37" s="27">
        <f>F37*AL37</f>
        <v>0</v>
      </c>
      <c r="J37" s="27">
        <f>F37*G37</f>
        <v>0</v>
      </c>
      <c r="K37" s="6"/>
      <c r="V37" s="11">
        <f>IF(AM37="5",BF37,0)</f>
        <v>0</v>
      </c>
      <c r="X37" s="11">
        <f>IF(AM37="1",BD37,0)</f>
        <v>0</v>
      </c>
      <c r="Y37" s="11">
        <f>IF(AM37="1",BE37,0)</f>
        <v>0</v>
      </c>
      <c r="Z37" s="11">
        <f>IF(AM37="7",BD37,0)</f>
        <v>0</v>
      </c>
      <c r="AA37" s="11">
        <f>IF(AM37="7",BE37,0)</f>
        <v>0</v>
      </c>
      <c r="AB37" s="11">
        <f>IF(AM37="2",BD37,0)</f>
        <v>0</v>
      </c>
      <c r="AC37" s="11">
        <f>IF(AM37="2",BE37,0)</f>
        <v>0</v>
      </c>
      <c r="AD37" s="11">
        <f>IF(AM37="0",BF37,0)</f>
        <v>0</v>
      </c>
      <c r="AE37" s="4"/>
      <c r="AF37" s="10">
        <f>IF(AJ37=0,J37,0)</f>
        <v>0</v>
      </c>
      <c r="AG37" s="10">
        <f>IF(AJ37=15,J37,0)</f>
        <v>0</v>
      </c>
      <c r="AH37" s="10">
        <f>IF(AJ37=21,J37,0)</f>
        <v>0</v>
      </c>
      <c r="AJ37" s="11">
        <v>21</v>
      </c>
      <c r="AK37" s="11">
        <f>G37*0.0205727144688612</f>
        <v>0</v>
      </c>
      <c r="AL37" s="11">
        <f>G37*(1-0.0205727144688612)</f>
        <v>0</v>
      </c>
      <c r="AM37" s="12" t="s">
        <v>13</v>
      </c>
      <c r="AR37" s="11">
        <f>AS37+AT37</f>
        <v>0</v>
      </c>
      <c r="AS37" s="11">
        <f>F37*AK37</f>
        <v>0</v>
      </c>
      <c r="AT37" s="11">
        <f>F37*AL37</f>
        <v>0</v>
      </c>
      <c r="AU37" s="13" t="s">
        <v>107</v>
      </c>
      <c r="AV37" s="13" t="s">
        <v>113</v>
      </c>
      <c r="AW37" s="4" t="s">
        <v>115</v>
      </c>
      <c r="AY37" s="11">
        <f>AS37+AT37</f>
        <v>0</v>
      </c>
      <c r="AZ37" s="11">
        <f>G37/(100-BA37)*100</f>
        <v>0</v>
      </c>
      <c r="BA37" s="11">
        <v>0</v>
      </c>
      <c r="BB37" s="11" t="e">
        <f>#REF!</f>
        <v>#REF!</v>
      </c>
      <c r="BD37" s="10">
        <f>F37*AK37</f>
        <v>0</v>
      </c>
      <c r="BE37" s="10">
        <f>F37*AL37</f>
        <v>0</v>
      </c>
      <c r="BF37" s="10">
        <f>F37*G37</f>
        <v>0</v>
      </c>
      <c r="BG37" s="10" t="s">
        <v>120</v>
      </c>
      <c r="BH37" s="11">
        <v>767</v>
      </c>
    </row>
    <row r="38" spans="1:60" ht="12.75">
      <c r="A38" s="26" t="s">
        <v>17</v>
      </c>
      <c r="B38" s="26" t="s">
        <v>36</v>
      </c>
      <c r="C38" s="88" t="s">
        <v>168</v>
      </c>
      <c r="D38" s="89"/>
      <c r="E38" s="26" t="s">
        <v>78</v>
      </c>
      <c r="F38" s="27">
        <v>40.6</v>
      </c>
      <c r="G38" s="116">
        <v>0</v>
      </c>
      <c r="H38" s="27">
        <f>F38*AK38</f>
        <v>0</v>
      </c>
      <c r="I38" s="27">
        <f>F38*AL38</f>
        <v>0</v>
      </c>
      <c r="J38" s="27">
        <f>F38*G38</f>
        <v>0</v>
      </c>
      <c r="K38" s="6"/>
      <c r="V38" s="11">
        <f>IF(AM38="5",BF38,0)</f>
        <v>0</v>
      </c>
      <c r="X38" s="11">
        <f>IF(AM38="1",BD38,0)</f>
        <v>0</v>
      </c>
      <c r="Y38" s="11">
        <f>IF(AM38="1",BE38,0)</f>
        <v>0</v>
      </c>
      <c r="Z38" s="11">
        <f>IF(AM38="7",BD38,0)</f>
        <v>0</v>
      </c>
      <c r="AA38" s="11">
        <f>IF(AM38="7",BE38,0)</f>
        <v>0</v>
      </c>
      <c r="AB38" s="11">
        <f>IF(AM38="2",BD38,0)</f>
        <v>0</v>
      </c>
      <c r="AC38" s="11">
        <f>IF(AM38="2",BE38,0)</f>
        <v>0</v>
      </c>
      <c r="AD38" s="11">
        <f>IF(AM38="0",BF38,0)</f>
        <v>0</v>
      </c>
      <c r="AE38" s="4"/>
      <c r="AF38" s="10">
        <f>IF(AJ38=0,J38,0)</f>
        <v>0</v>
      </c>
      <c r="AG38" s="10">
        <f>IF(AJ38=15,J38,0)</f>
        <v>0</v>
      </c>
      <c r="AH38" s="10">
        <f>IF(AJ38=21,J38,0)</f>
        <v>0</v>
      </c>
      <c r="AJ38" s="11">
        <v>21</v>
      </c>
      <c r="AK38" s="11">
        <f>G38*0.485935613682093</f>
        <v>0</v>
      </c>
      <c r="AL38" s="11">
        <f>G38*(1-0.485935613682093)</f>
        <v>0</v>
      </c>
      <c r="AM38" s="12" t="s">
        <v>13</v>
      </c>
      <c r="AR38" s="11">
        <f>AS38+AT38</f>
        <v>0</v>
      </c>
      <c r="AS38" s="11">
        <f>F38*AK38</f>
        <v>0</v>
      </c>
      <c r="AT38" s="11">
        <f>F38*AL38</f>
        <v>0</v>
      </c>
      <c r="AU38" s="13" t="s">
        <v>107</v>
      </c>
      <c r="AV38" s="13" t="s">
        <v>113</v>
      </c>
      <c r="AW38" s="4" t="s">
        <v>115</v>
      </c>
      <c r="AY38" s="11">
        <f>AS38+AT38</f>
        <v>0</v>
      </c>
      <c r="AZ38" s="11">
        <f>G38/(100-BA38)*100</f>
        <v>0</v>
      </c>
      <c r="BA38" s="11">
        <v>0</v>
      </c>
      <c r="BB38" s="11" t="e">
        <f>#REF!</f>
        <v>#REF!</v>
      </c>
      <c r="BD38" s="10">
        <f>F38*AK38</f>
        <v>0</v>
      </c>
      <c r="BE38" s="10">
        <f>F38*AL38</f>
        <v>0</v>
      </c>
      <c r="BF38" s="10">
        <f>F38*G38</f>
        <v>0</v>
      </c>
      <c r="BG38" s="10" t="s">
        <v>120</v>
      </c>
      <c r="BH38" s="11">
        <v>767</v>
      </c>
    </row>
    <row r="39" spans="1:11" ht="12.75">
      <c r="A39" s="28"/>
      <c r="B39" s="31" t="s">
        <v>27</v>
      </c>
      <c r="C39" s="96" t="s">
        <v>65</v>
      </c>
      <c r="D39" s="97"/>
      <c r="E39" s="97"/>
      <c r="F39" s="97"/>
      <c r="G39" s="97"/>
      <c r="H39" s="97"/>
      <c r="I39" s="97"/>
      <c r="J39" s="97"/>
      <c r="K39" s="6"/>
    </row>
    <row r="40" spans="1:43" ht="12.75">
      <c r="A40" s="23"/>
      <c r="B40" s="24" t="s">
        <v>37</v>
      </c>
      <c r="C40" s="94" t="s">
        <v>67</v>
      </c>
      <c r="D40" s="95"/>
      <c r="E40" s="23" t="s">
        <v>6</v>
      </c>
      <c r="F40" s="23" t="s">
        <v>6</v>
      </c>
      <c r="G40" s="23" t="s">
        <v>6</v>
      </c>
      <c r="H40" s="25">
        <f>SUM(H41:H41)</f>
        <v>0</v>
      </c>
      <c r="I40" s="25">
        <f>SUM(I41:I41)</f>
        <v>0</v>
      </c>
      <c r="J40" s="25">
        <f>SUM(J41:J41)</f>
        <v>0</v>
      </c>
      <c r="K40" s="6"/>
      <c r="AE40" s="4"/>
      <c r="AO40" s="7">
        <f>SUM(AF41:AF41)</f>
        <v>0</v>
      </c>
      <c r="AP40" s="7">
        <f>SUM(AG41:AG41)</f>
        <v>0</v>
      </c>
      <c r="AQ40" s="7">
        <f>SUM(AH41:AH41)</f>
        <v>0</v>
      </c>
    </row>
    <row r="41" spans="1:60" ht="12.75">
      <c r="A41" s="26" t="s">
        <v>18</v>
      </c>
      <c r="B41" s="26" t="s">
        <v>38</v>
      </c>
      <c r="C41" s="88" t="s">
        <v>68</v>
      </c>
      <c r="D41" s="89"/>
      <c r="E41" s="26" t="s">
        <v>78</v>
      </c>
      <c r="F41" s="27">
        <v>6.125</v>
      </c>
      <c r="G41" s="116">
        <v>0</v>
      </c>
      <c r="H41" s="27">
        <f>F41*AK41</f>
        <v>0</v>
      </c>
      <c r="I41" s="27">
        <f>F41*AL41</f>
        <v>0</v>
      </c>
      <c r="J41" s="27">
        <f>F41*G41</f>
        <v>0</v>
      </c>
      <c r="K41" s="6"/>
      <c r="V41" s="11">
        <f>IF(AM41="5",BF41,0)</f>
        <v>0</v>
      </c>
      <c r="X41" s="11">
        <f>IF(AM41="1",BD41,0)</f>
        <v>0</v>
      </c>
      <c r="Y41" s="11">
        <f>IF(AM41="1",BE41,0)</f>
        <v>0</v>
      </c>
      <c r="Z41" s="11">
        <f>IF(AM41="7",BD41,0)</f>
        <v>0</v>
      </c>
      <c r="AA41" s="11">
        <f>IF(AM41="7",BE41,0)</f>
        <v>0</v>
      </c>
      <c r="AB41" s="11">
        <f>IF(AM41="2",BD41,0)</f>
        <v>0</v>
      </c>
      <c r="AC41" s="11">
        <f>IF(AM41="2",BE41,0)</f>
        <v>0</v>
      </c>
      <c r="AD41" s="11">
        <f>IF(AM41="0",BF41,0)</f>
        <v>0</v>
      </c>
      <c r="AE41" s="4"/>
      <c r="AF41" s="10">
        <f>IF(AJ41=0,J41,0)</f>
        <v>0</v>
      </c>
      <c r="AG41" s="10">
        <f>IF(AJ41=15,J41,0)</f>
        <v>0</v>
      </c>
      <c r="AH41" s="10">
        <f>IF(AJ41=21,J41,0)</f>
        <v>0</v>
      </c>
      <c r="AJ41" s="11">
        <v>21</v>
      </c>
      <c r="AK41" s="11">
        <f>G41*0.405729308005427</f>
        <v>0</v>
      </c>
      <c r="AL41" s="11">
        <f>G41*(1-0.405729308005427)</f>
        <v>0</v>
      </c>
      <c r="AM41" s="12" t="s">
        <v>7</v>
      </c>
      <c r="AR41" s="11">
        <f>AS41+AT41</f>
        <v>0</v>
      </c>
      <c r="AS41" s="11">
        <f>F41*AK41</f>
        <v>0</v>
      </c>
      <c r="AT41" s="11">
        <f>F41*AL41</f>
        <v>0</v>
      </c>
      <c r="AU41" s="13" t="s">
        <v>108</v>
      </c>
      <c r="AV41" s="13" t="s">
        <v>114</v>
      </c>
      <c r="AW41" s="4" t="s">
        <v>115</v>
      </c>
      <c r="AY41" s="11">
        <f>AS41+AT41</f>
        <v>0</v>
      </c>
      <c r="AZ41" s="11">
        <f>G41/(100-BA41)*100</f>
        <v>0</v>
      </c>
      <c r="BA41" s="11">
        <v>0</v>
      </c>
      <c r="BB41" s="11" t="e">
        <f>#REF!</f>
        <v>#REF!</v>
      </c>
      <c r="BD41" s="10">
        <f>F41*AK41</f>
        <v>0</v>
      </c>
      <c r="BE41" s="10">
        <f>F41*AL41</f>
        <v>0</v>
      </c>
      <c r="BF41" s="10">
        <f>F41*G41</f>
        <v>0</v>
      </c>
      <c r="BG41" s="10" t="s">
        <v>120</v>
      </c>
      <c r="BH41" s="11">
        <v>94</v>
      </c>
    </row>
    <row r="42" spans="1:11" ht="12.75">
      <c r="A42" s="28"/>
      <c r="B42" s="30" t="s">
        <v>27</v>
      </c>
      <c r="C42" s="92" t="s">
        <v>69</v>
      </c>
      <c r="D42" s="93"/>
      <c r="E42" s="93"/>
      <c r="F42" s="93"/>
      <c r="G42" s="93"/>
      <c r="H42" s="93"/>
      <c r="I42" s="93"/>
      <c r="J42" s="93"/>
      <c r="K42" s="6"/>
    </row>
    <row r="43" spans="1:43" ht="12.75">
      <c r="A43" s="23"/>
      <c r="B43" s="24" t="s">
        <v>39</v>
      </c>
      <c r="C43" s="94" t="s">
        <v>70</v>
      </c>
      <c r="D43" s="95"/>
      <c r="E43" s="23" t="s">
        <v>6</v>
      </c>
      <c r="F43" s="23" t="s">
        <v>6</v>
      </c>
      <c r="G43" s="23" t="s">
        <v>6</v>
      </c>
      <c r="H43" s="25">
        <f>SUM(H44:H44)</f>
        <v>0</v>
      </c>
      <c r="I43" s="25">
        <f>SUM(I44:I44)</f>
        <v>0</v>
      </c>
      <c r="J43" s="25">
        <f>SUM(J44:J44)</f>
        <v>0</v>
      </c>
      <c r="K43" s="6"/>
      <c r="AE43" s="4"/>
      <c r="AO43" s="7">
        <f>SUM(AF44:AF44)</f>
        <v>0</v>
      </c>
      <c r="AP43" s="7">
        <f>SUM(AG44:AG44)</f>
        <v>0</v>
      </c>
      <c r="AQ43" s="7">
        <f>SUM(AH44:AH44)</f>
        <v>0</v>
      </c>
    </row>
    <row r="44" spans="1:60" ht="12.75">
      <c r="A44" s="26" t="s">
        <v>19</v>
      </c>
      <c r="B44" s="26" t="s">
        <v>40</v>
      </c>
      <c r="C44" s="88" t="s">
        <v>71</v>
      </c>
      <c r="D44" s="89"/>
      <c r="E44" s="26" t="s">
        <v>80</v>
      </c>
      <c r="F44" s="27">
        <v>3.5737</v>
      </c>
      <c r="G44" s="116">
        <v>0</v>
      </c>
      <c r="H44" s="27">
        <f>F44*AK44</f>
        <v>0</v>
      </c>
      <c r="I44" s="27">
        <f>F44*AL44</f>
        <v>0</v>
      </c>
      <c r="J44" s="27">
        <f>F44*G44</f>
        <v>0</v>
      </c>
      <c r="K44" s="6"/>
      <c r="M44" s="14"/>
      <c r="N44" s="14"/>
      <c r="O44" s="14"/>
      <c r="V44" s="11">
        <f>IF(AM44="5",BF44,0)</f>
        <v>0</v>
      </c>
      <c r="X44" s="11">
        <f>IF(AM44="1",BD44,0)</f>
        <v>0</v>
      </c>
      <c r="Y44" s="11">
        <f>IF(AM44="1",BE44,0)</f>
        <v>0</v>
      </c>
      <c r="Z44" s="11">
        <f>IF(AM44="7",BD44,0)</f>
        <v>0</v>
      </c>
      <c r="AA44" s="11">
        <f>IF(AM44="7",BE44,0)</f>
        <v>0</v>
      </c>
      <c r="AB44" s="11">
        <f>IF(AM44="2",BD44,0)</f>
        <v>0</v>
      </c>
      <c r="AC44" s="11">
        <f>IF(AM44="2",BE44,0)</f>
        <v>0</v>
      </c>
      <c r="AD44" s="11">
        <f>IF(AM44="0",BF44,0)</f>
        <v>0</v>
      </c>
      <c r="AE44" s="4"/>
      <c r="AF44" s="10">
        <f>IF(AJ44=0,J44,0)</f>
        <v>0</v>
      </c>
      <c r="AG44" s="10">
        <f>IF(AJ44=15,J44,0)</f>
        <v>0</v>
      </c>
      <c r="AH44" s="10">
        <f>IF(AJ44=21,J44,0)</f>
        <v>0</v>
      </c>
      <c r="AJ44" s="11">
        <v>21</v>
      </c>
      <c r="AK44" s="11">
        <f>G44*0</f>
        <v>0</v>
      </c>
      <c r="AL44" s="11">
        <f>G44*(1-0)</f>
        <v>0</v>
      </c>
      <c r="AM44" s="12" t="s">
        <v>11</v>
      </c>
      <c r="AR44" s="11">
        <f>AS44+AT44</f>
        <v>0</v>
      </c>
      <c r="AS44" s="11">
        <f>F44*AK44</f>
        <v>0</v>
      </c>
      <c r="AT44" s="11">
        <f>F44*AL44</f>
        <v>0</v>
      </c>
      <c r="AU44" s="13" t="s">
        <v>109</v>
      </c>
      <c r="AV44" s="13" t="s">
        <v>114</v>
      </c>
      <c r="AW44" s="4" t="s">
        <v>115</v>
      </c>
      <c r="AY44" s="11">
        <f>AS44+AT44</f>
        <v>0</v>
      </c>
      <c r="AZ44" s="11">
        <f>G44/(100-BA44)*100</f>
        <v>0</v>
      </c>
      <c r="BA44" s="11">
        <v>0</v>
      </c>
      <c r="BB44" s="11" t="e">
        <f>#REF!</f>
        <v>#REF!</v>
      </c>
      <c r="BD44" s="10">
        <f>F44*AK44</f>
        <v>0</v>
      </c>
      <c r="BE44" s="10">
        <f>F44*AL44</f>
        <v>0</v>
      </c>
      <c r="BF44" s="10">
        <f>F44*G44</f>
        <v>0</v>
      </c>
      <c r="BG44" s="10" t="s">
        <v>120</v>
      </c>
      <c r="BH44" s="11" t="s">
        <v>39</v>
      </c>
    </row>
    <row r="45" spans="1:11" s="14" customFormat="1" ht="12.75">
      <c r="A45" s="28"/>
      <c r="B45" s="30" t="s">
        <v>27</v>
      </c>
      <c r="C45" s="92" t="s">
        <v>72</v>
      </c>
      <c r="D45" s="93"/>
      <c r="E45" s="93"/>
      <c r="F45" s="93"/>
      <c r="G45" s="93"/>
      <c r="H45" s="93"/>
      <c r="I45" s="93"/>
      <c r="J45" s="93"/>
      <c r="K45" s="6"/>
    </row>
    <row r="46" spans="1:43" ht="17.25">
      <c r="A46" s="46"/>
      <c r="B46" s="47" t="s">
        <v>139</v>
      </c>
      <c r="C46" s="90" t="s">
        <v>220</v>
      </c>
      <c r="D46" s="91"/>
      <c r="E46" s="46" t="s">
        <v>6</v>
      </c>
      <c r="F46" s="46" t="s">
        <v>6</v>
      </c>
      <c r="G46" s="46" t="s">
        <v>6</v>
      </c>
      <c r="H46" s="45">
        <f>SUM(H48:H48)</f>
        <v>0</v>
      </c>
      <c r="I46" s="45">
        <f>SUM(I48:I48)</f>
        <v>0</v>
      </c>
      <c r="J46" s="45">
        <f>SUM(J47:J53)</f>
        <v>0</v>
      </c>
      <c r="K46" s="6"/>
      <c r="M46" s="14"/>
      <c r="N46" s="14"/>
      <c r="O46" s="14"/>
      <c r="AE46" s="4"/>
      <c r="AO46" s="7">
        <f>SUM(AF48:AF48)</f>
        <v>0</v>
      </c>
      <c r="AP46" s="7">
        <f>SUM(AG48:AG48)</f>
        <v>0</v>
      </c>
      <c r="AQ46" s="7">
        <f>SUM(AH48:AH48)</f>
        <v>0</v>
      </c>
    </row>
    <row r="47" spans="1:15" ht="12.75" customHeight="1">
      <c r="A47" s="32" t="s">
        <v>155</v>
      </c>
      <c r="B47" s="29" t="s">
        <v>149</v>
      </c>
      <c r="C47" s="88" t="s">
        <v>145</v>
      </c>
      <c r="D47" s="89"/>
      <c r="E47" s="26" t="s">
        <v>146</v>
      </c>
      <c r="F47" s="27">
        <v>1</v>
      </c>
      <c r="G47" s="116">
        <v>0</v>
      </c>
      <c r="H47" s="27"/>
      <c r="I47" s="27"/>
      <c r="J47" s="27">
        <f>G47*F47</f>
        <v>0</v>
      </c>
      <c r="M47" s="10"/>
      <c r="N47" s="14"/>
      <c r="O47" s="14"/>
    </row>
    <row r="48" spans="1:15" ht="12.75" customHeight="1">
      <c r="A48" s="32" t="s">
        <v>156</v>
      </c>
      <c r="B48" s="29" t="s">
        <v>150</v>
      </c>
      <c r="C48" s="88" t="s">
        <v>140</v>
      </c>
      <c r="D48" s="89"/>
      <c r="E48" s="26" t="s">
        <v>142</v>
      </c>
      <c r="F48" s="27">
        <v>40</v>
      </c>
      <c r="G48" s="116">
        <v>0</v>
      </c>
      <c r="H48" s="27"/>
      <c r="I48" s="27"/>
      <c r="J48" s="27">
        <f aca="true" t="shared" si="0" ref="J48:J53">G48*F48</f>
        <v>0</v>
      </c>
      <c r="M48" s="10"/>
      <c r="N48" s="14"/>
      <c r="O48" s="14"/>
    </row>
    <row r="49" spans="1:15" ht="12.75" customHeight="1">
      <c r="A49" s="33">
        <v>16</v>
      </c>
      <c r="B49" s="29" t="s">
        <v>151</v>
      </c>
      <c r="C49" s="88" t="s">
        <v>141</v>
      </c>
      <c r="D49" s="89"/>
      <c r="E49" s="26" t="s">
        <v>142</v>
      </c>
      <c r="F49" s="27">
        <v>146</v>
      </c>
      <c r="G49" s="116">
        <v>0</v>
      </c>
      <c r="H49" s="27"/>
      <c r="I49" s="27"/>
      <c r="J49" s="27">
        <f t="shared" si="0"/>
        <v>0</v>
      </c>
      <c r="M49" s="10"/>
      <c r="N49" s="14"/>
      <c r="O49" s="14"/>
    </row>
    <row r="50" spans="1:15" ht="12.75" customHeight="1">
      <c r="A50" s="32" t="s">
        <v>157</v>
      </c>
      <c r="B50" s="29" t="s">
        <v>152</v>
      </c>
      <c r="C50" s="88" t="s">
        <v>143</v>
      </c>
      <c r="D50" s="89"/>
      <c r="E50" s="26" t="s">
        <v>147</v>
      </c>
      <c r="F50" s="27">
        <v>2</v>
      </c>
      <c r="G50" s="116">
        <v>0</v>
      </c>
      <c r="H50" s="27"/>
      <c r="I50" s="27"/>
      <c r="J50" s="27">
        <f t="shared" si="0"/>
        <v>0</v>
      </c>
      <c r="M50" s="10"/>
      <c r="N50" s="14"/>
      <c r="O50" s="14"/>
    </row>
    <row r="51" spans="1:15" ht="12.75" customHeight="1">
      <c r="A51" s="33">
        <v>18</v>
      </c>
      <c r="B51" s="29" t="s">
        <v>153</v>
      </c>
      <c r="C51" s="88" t="s">
        <v>144</v>
      </c>
      <c r="D51" s="89"/>
      <c r="E51" s="26" t="s">
        <v>146</v>
      </c>
      <c r="F51" s="27">
        <v>1</v>
      </c>
      <c r="G51" s="116">
        <v>0</v>
      </c>
      <c r="H51" s="27"/>
      <c r="I51" s="27"/>
      <c r="J51" s="27">
        <f t="shared" si="0"/>
        <v>0</v>
      </c>
      <c r="M51" s="10"/>
      <c r="N51" s="14"/>
      <c r="O51" s="14"/>
    </row>
    <row r="52" spans="1:15" ht="12.75" customHeight="1">
      <c r="A52" s="32" t="s">
        <v>158</v>
      </c>
      <c r="B52" s="29" t="s">
        <v>154</v>
      </c>
      <c r="C52" s="88" t="s">
        <v>159</v>
      </c>
      <c r="D52" s="89"/>
      <c r="E52" s="26" t="s">
        <v>146</v>
      </c>
      <c r="F52" s="27">
        <v>1</v>
      </c>
      <c r="G52" s="116">
        <v>0</v>
      </c>
      <c r="H52" s="27"/>
      <c r="I52" s="27"/>
      <c r="J52" s="27">
        <f t="shared" si="0"/>
        <v>0</v>
      </c>
      <c r="M52" s="10"/>
      <c r="N52" s="14"/>
      <c r="O52" s="14"/>
    </row>
    <row r="53" spans="1:15" ht="12.75">
      <c r="A53" s="29">
        <v>20</v>
      </c>
      <c r="B53" s="29" t="s">
        <v>160</v>
      </c>
      <c r="C53" s="88" t="s">
        <v>215</v>
      </c>
      <c r="D53" s="89"/>
      <c r="E53" s="26" t="s">
        <v>146</v>
      </c>
      <c r="F53" s="27">
        <v>1</v>
      </c>
      <c r="G53" s="116">
        <v>0</v>
      </c>
      <c r="H53" s="27"/>
      <c r="I53" s="27"/>
      <c r="J53" s="27">
        <f t="shared" si="0"/>
        <v>0</v>
      </c>
      <c r="M53" s="10"/>
      <c r="N53" s="14"/>
      <c r="O53" s="14"/>
    </row>
    <row r="54" spans="1:43" ht="17.25">
      <c r="A54" s="46"/>
      <c r="B54" s="47" t="s">
        <v>162</v>
      </c>
      <c r="C54" s="90" t="s">
        <v>161</v>
      </c>
      <c r="D54" s="91"/>
      <c r="E54" s="46"/>
      <c r="F54" s="46"/>
      <c r="G54" s="46"/>
      <c r="H54" s="45"/>
      <c r="I54" s="45"/>
      <c r="J54" s="45">
        <f>SUM(J55:J68)</f>
        <v>0</v>
      </c>
      <c r="K54" s="6"/>
      <c r="M54" s="14"/>
      <c r="N54" s="14"/>
      <c r="O54" s="14"/>
      <c r="AE54" s="4"/>
      <c r="AO54" s="7">
        <f>SUM(AF55:AF55)</f>
        <v>0</v>
      </c>
      <c r="AP54" s="7">
        <f>SUM(AG55:AG55)</f>
        <v>0</v>
      </c>
      <c r="AQ54" s="7">
        <f>SUM(AH55:AH55)</f>
        <v>0</v>
      </c>
    </row>
    <row r="55" spans="1:15" ht="12.75" customHeight="1">
      <c r="A55" s="32" t="s">
        <v>166</v>
      </c>
      <c r="B55" s="29" t="s">
        <v>163</v>
      </c>
      <c r="C55" s="88" t="s">
        <v>170</v>
      </c>
      <c r="D55" s="89"/>
      <c r="E55" s="26" t="s">
        <v>147</v>
      </c>
      <c r="F55" s="27">
        <v>2</v>
      </c>
      <c r="G55" s="116">
        <v>0</v>
      </c>
      <c r="H55" s="27"/>
      <c r="I55" s="27"/>
      <c r="J55" s="27">
        <f aca="true" t="shared" si="1" ref="J55:J68">F55*G55</f>
        <v>0</v>
      </c>
      <c r="M55" s="14"/>
      <c r="N55" s="14"/>
      <c r="O55" s="14"/>
    </row>
    <row r="56" spans="1:15" ht="12.75" customHeight="1">
      <c r="A56" s="33">
        <v>22</v>
      </c>
      <c r="B56" s="29" t="s">
        <v>164</v>
      </c>
      <c r="C56" s="88" t="s">
        <v>175</v>
      </c>
      <c r="D56" s="89"/>
      <c r="E56" s="26" t="s">
        <v>147</v>
      </c>
      <c r="F56" s="27">
        <v>4</v>
      </c>
      <c r="G56" s="116">
        <v>0</v>
      </c>
      <c r="H56" s="27"/>
      <c r="I56" s="27"/>
      <c r="J56" s="27">
        <f t="shared" si="1"/>
        <v>0</v>
      </c>
      <c r="M56" s="14"/>
      <c r="N56" s="14"/>
      <c r="O56" s="14"/>
    </row>
    <row r="57" spans="1:15" ht="12.75" customHeight="1">
      <c r="A57" s="32" t="s">
        <v>195</v>
      </c>
      <c r="B57" s="29" t="s">
        <v>165</v>
      </c>
      <c r="C57" s="88" t="s">
        <v>174</v>
      </c>
      <c r="D57" s="89"/>
      <c r="E57" s="26" t="s">
        <v>147</v>
      </c>
      <c r="F57" s="27">
        <v>2</v>
      </c>
      <c r="G57" s="116">
        <v>0</v>
      </c>
      <c r="H57" s="27"/>
      <c r="I57" s="27"/>
      <c r="J57" s="27">
        <f t="shared" si="1"/>
        <v>0</v>
      </c>
      <c r="M57" s="14"/>
      <c r="N57" s="14"/>
      <c r="O57" s="14"/>
    </row>
    <row r="58" spans="1:10" ht="12.75" customHeight="1">
      <c r="A58" s="32" t="s">
        <v>194</v>
      </c>
      <c r="B58" s="29" t="s">
        <v>176</v>
      </c>
      <c r="C58" s="88" t="s">
        <v>171</v>
      </c>
      <c r="D58" s="89"/>
      <c r="E58" s="26" t="s">
        <v>147</v>
      </c>
      <c r="F58" s="27">
        <v>10</v>
      </c>
      <c r="G58" s="116">
        <v>0</v>
      </c>
      <c r="H58" s="27"/>
      <c r="I58" s="27"/>
      <c r="J58" s="27">
        <f t="shared" si="1"/>
        <v>0</v>
      </c>
    </row>
    <row r="59" spans="1:10" ht="12.75" customHeight="1">
      <c r="A59" s="33">
        <v>25</v>
      </c>
      <c r="B59" s="29" t="s">
        <v>177</v>
      </c>
      <c r="C59" s="88" t="s">
        <v>172</v>
      </c>
      <c r="D59" s="89"/>
      <c r="E59" s="26" t="s">
        <v>147</v>
      </c>
      <c r="F59" s="27">
        <v>8</v>
      </c>
      <c r="G59" s="116">
        <v>0</v>
      </c>
      <c r="H59" s="27"/>
      <c r="I59" s="27"/>
      <c r="J59" s="27">
        <f t="shared" si="1"/>
        <v>0</v>
      </c>
    </row>
    <row r="60" spans="1:10" ht="12.75" customHeight="1">
      <c r="A60" s="32" t="s">
        <v>196</v>
      </c>
      <c r="B60" s="29" t="s">
        <v>178</v>
      </c>
      <c r="C60" s="88" t="s">
        <v>173</v>
      </c>
      <c r="D60" s="89"/>
      <c r="E60" s="26" t="s">
        <v>147</v>
      </c>
      <c r="F60" s="27">
        <v>2</v>
      </c>
      <c r="G60" s="116">
        <v>0</v>
      </c>
      <c r="H60" s="27"/>
      <c r="I60" s="27"/>
      <c r="J60" s="27">
        <f t="shared" si="1"/>
        <v>0</v>
      </c>
    </row>
    <row r="61" spans="1:10" ht="12.75" customHeight="1">
      <c r="A61" s="32" t="s">
        <v>22</v>
      </c>
      <c r="B61" s="48" t="s">
        <v>179</v>
      </c>
      <c r="C61" s="88" t="s">
        <v>180</v>
      </c>
      <c r="D61" s="89"/>
      <c r="E61" s="26" t="s">
        <v>146</v>
      </c>
      <c r="F61" s="27">
        <v>1</v>
      </c>
      <c r="G61" s="116">
        <v>0</v>
      </c>
      <c r="H61" s="27"/>
      <c r="I61" s="27"/>
      <c r="J61" s="27">
        <f t="shared" si="1"/>
        <v>0</v>
      </c>
    </row>
    <row r="62" spans="1:10" ht="12.75" customHeight="1">
      <c r="A62" s="33">
        <v>28</v>
      </c>
      <c r="B62" s="29" t="s">
        <v>187</v>
      </c>
      <c r="C62" s="88" t="s">
        <v>181</v>
      </c>
      <c r="D62" s="89"/>
      <c r="E62" s="26" t="s">
        <v>142</v>
      </c>
      <c r="F62" s="27">
        <v>20</v>
      </c>
      <c r="G62" s="116">
        <v>0</v>
      </c>
      <c r="H62" s="27"/>
      <c r="I62" s="27"/>
      <c r="J62" s="27">
        <f t="shared" si="1"/>
        <v>0</v>
      </c>
    </row>
    <row r="63" spans="1:10" ht="12.75" customHeight="1">
      <c r="A63" s="32" t="s">
        <v>216</v>
      </c>
      <c r="B63" s="29" t="s">
        <v>188</v>
      </c>
      <c r="C63" s="88" t="s">
        <v>182</v>
      </c>
      <c r="D63" s="89"/>
      <c r="E63" s="26" t="s">
        <v>146</v>
      </c>
      <c r="F63" s="27">
        <v>1</v>
      </c>
      <c r="G63" s="116">
        <v>0</v>
      </c>
      <c r="H63" s="27"/>
      <c r="I63" s="27"/>
      <c r="J63" s="27">
        <f t="shared" si="1"/>
        <v>0</v>
      </c>
    </row>
    <row r="64" spans="1:10" ht="12.75" customHeight="1">
      <c r="A64" s="32" t="s">
        <v>208</v>
      </c>
      <c r="B64" s="29" t="s">
        <v>189</v>
      </c>
      <c r="C64" s="88" t="s">
        <v>184</v>
      </c>
      <c r="D64" s="89"/>
      <c r="E64" s="26" t="s">
        <v>147</v>
      </c>
      <c r="F64" s="27">
        <v>4</v>
      </c>
      <c r="G64" s="116">
        <v>0</v>
      </c>
      <c r="H64" s="27"/>
      <c r="I64" s="27"/>
      <c r="J64" s="27">
        <f t="shared" si="1"/>
        <v>0</v>
      </c>
    </row>
    <row r="65" spans="1:10" ht="12.75" customHeight="1">
      <c r="A65" s="33">
        <v>31</v>
      </c>
      <c r="B65" s="29" t="s">
        <v>190</v>
      </c>
      <c r="C65" s="88" t="s">
        <v>183</v>
      </c>
      <c r="D65" s="89"/>
      <c r="E65" s="26" t="s">
        <v>146</v>
      </c>
      <c r="F65" s="27">
        <v>1</v>
      </c>
      <c r="G65" s="116">
        <v>0</v>
      </c>
      <c r="H65" s="27"/>
      <c r="I65" s="27"/>
      <c r="J65" s="27">
        <f t="shared" si="1"/>
        <v>0</v>
      </c>
    </row>
    <row r="66" spans="1:10" ht="12.75" customHeight="1">
      <c r="A66" s="32" t="s">
        <v>209</v>
      </c>
      <c r="B66" s="29" t="s">
        <v>191</v>
      </c>
      <c r="C66" s="88" t="s">
        <v>185</v>
      </c>
      <c r="D66" s="89"/>
      <c r="E66" s="26" t="s">
        <v>146</v>
      </c>
      <c r="F66" s="27">
        <v>1</v>
      </c>
      <c r="G66" s="116">
        <v>0</v>
      </c>
      <c r="H66" s="27"/>
      <c r="I66" s="27"/>
      <c r="J66" s="27">
        <f t="shared" si="1"/>
        <v>0</v>
      </c>
    </row>
    <row r="67" spans="1:10" ht="12.75" customHeight="1">
      <c r="A67" s="32" t="s">
        <v>25</v>
      </c>
      <c r="B67" s="29" t="s">
        <v>192</v>
      </c>
      <c r="C67" s="88" t="s">
        <v>186</v>
      </c>
      <c r="D67" s="89"/>
      <c r="E67" s="26" t="s">
        <v>146</v>
      </c>
      <c r="F67" s="27">
        <v>1</v>
      </c>
      <c r="G67" s="116">
        <v>0</v>
      </c>
      <c r="H67" s="27"/>
      <c r="I67" s="27"/>
      <c r="J67" s="27">
        <f t="shared" si="1"/>
        <v>0</v>
      </c>
    </row>
    <row r="68" spans="1:10" ht="12.75" customHeight="1">
      <c r="A68" s="32" t="s">
        <v>210</v>
      </c>
      <c r="B68" s="29" t="s">
        <v>193</v>
      </c>
      <c r="C68" s="88" t="s">
        <v>214</v>
      </c>
      <c r="D68" s="89"/>
      <c r="E68" s="26" t="s">
        <v>146</v>
      </c>
      <c r="F68" s="27">
        <v>1</v>
      </c>
      <c r="G68" s="116">
        <v>0</v>
      </c>
      <c r="H68" s="27"/>
      <c r="I68" s="27"/>
      <c r="J68" s="27">
        <f t="shared" si="1"/>
        <v>0</v>
      </c>
    </row>
    <row r="69" spans="1:43" ht="17.25">
      <c r="A69" s="46"/>
      <c r="B69" s="47"/>
      <c r="C69" s="90" t="s">
        <v>197</v>
      </c>
      <c r="D69" s="91"/>
      <c r="E69" s="46"/>
      <c r="F69" s="46"/>
      <c r="G69" s="46"/>
      <c r="H69" s="45"/>
      <c r="I69" s="45"/>
      <c r="J69" s="45">
        <f>SUM(J70:J75)</f>
        <v>0</v>
      </c>
      <c r="K69" s="6"/>
      <c r="AE69" s="4"/>
      <c r="AO69" s="7">
        <f>SUM(AF71:AF71)</f>
        <v>0</v>
      </c>
      <c r="AP69" s="7">
        <f>SUM(AG71:AG71)</f>
        <v>0</v>
      </c>
      <c r="AQ69" s="7">
        <f>SUM(AH71:AH71)</f>
        <v>0</v>
      </c>
    </row>
    <row r="70" spans="1:10" ht="12" customHeight="1">
      <c r="A70" s="33">
        <v>35</v>
      </c>
      <c r="B70" s="34" t="s">
        <v>198</v>
      </c>
      <c r="C70" s="88" t="s">
        <v>203</v>
      </c>
      <c r="D70" s="88"/>
      <c r="E70" s="26" t="s">
        <v>146</v>
      </c>
      <c r="F70" s="27">
        <v>1</v>
      </c>
      <c r="G70" s="116">
        <v>0</v>
      </c>
      <c r="H70" s="27"/>
      <c r="I70" s="27"/>
      <c r="J70" s="27">
        <f>F70*G70</f>
        <v>0</v>
      </c>
    </row>
    <row r="71" spans="1:10" ht="12.75" customHeight="1">
      <c r="A71" s="32" t="s">
        <v>211</v>
      </c>
      <c r="B71" s="34" t="s">
        <v>199</v>
      </c>
      <c r="C71" s="88" t="s">
        <v>204</v>
      </c>
      <c r="D71" s="88"/>
      <c r="E71" s="26" t="s">
        <v>213</v>
      </c>
      <c r="F71" s="27">
        <v>5</v>
      </c>
      <c r="G71" s="116">
        <v>0</v>
      </c>
      <c r="H71" s="27"/>
      <c r="I71" s="27"/>
      <c r="J71" s="27">
        <f>F71*G71</f>
        <v>0</v>
      </c>
    </row>
    <row r="72" spans="1:10" ht="12.75" customHeight="1">
      <c r="A72" s="32" t="s">
        <v>212</v>
      </c>
      <c r="B72" s="34" t="s">
        <v>200</v>
      </c>
      <c r="C72" s="88" t="s">
        <v>205</v>
      </c>
      <c r="D72" s="88"/>
      <c r="E72" s="26" t="s">
        <v>146</v>
      </c>
      <c r="F72" s="27">
        <v>1</v>
      </c>
      <c r="G72" s="116">
        <v>0</v>
      </c>
      <c r="H72" s="27"/>
      <c r="I72" s="27"/>
      <c r="J72" s="27">
        <f>F72*G72</f>
        <v>0</v>
      </c>
    </row>
    <row r="73" spans="1:10" ht="12.75" customHeight="1">
      <c r="A73" s="32" t="s">
        <v>217</v>
      </c>
      <c r="B73" s="34" t="s">
        <v>201</v>
      </c>
      <c r="C73" s="88" t="s">
        <v>206</v>
      </c>
      <c r="D73" s="88"/>
      <c r="E73" s="26" t="s">
        <v>146</v>
      </c>
      <c r="F73" s="27">
        <v>1</v>
      </c>
      <c r="G73" s="116">
        <v>0</v>
      </c>
      <c r="H73" s="27"/>
      <c r="I73" s="27"/>
      <c r="J73" s="27">
        <f>F73*G73</f>
        <v>0</v>
      </c>
    </row>
    <row r="74" spans="1:10" ht="12.75" customHeight="1">
      <c r="A74" s="32" t="s">
        <v>218</v>
      </c>
      <c r="B74" s="34" t="s">
        <v>202</v>
      </c>
      <c r="C74" s="88" t="s">
        <v>207</v>
      </c>
      <c r="D74" s="88"/>
      <c r="E74" s="26" t="s">
        <v>146</v>
      </c>
      <c r="F74" s="27">
        <v>1</v>
      </c>
      <c r="G74" s="116">
        <v>0</v>
      </c>
      <c r="H74" s="27"/>
      <c r="I74" s="27"/>
      <c r="J74" s="27">
        <f>F74*G74</f>
        <v>0</v>
      </c>
    </row>
    <row r="75" spans="1:10" ht="9.75" customHeight="1" thickBot="1">
      <c r="A75" s="17"/>
      <c r="C75" s="112"/>
      <c r="D75" s="113"/>
      <c r="E75" s="8"/>
      <c r="F75" s="10"/>
      <c r="G75" s="10"/>
      <c r="H75" s="10"/>
      <c r="I75" s="10"/>
      <c r="J75" s="10"/>
    </row>
    <row r="76" spans="1:10" ht="19.5" customHeight="1" thickBot="1">
      <c r="A76" s="114" t="s">
        <v>132</v>
      </c>
      <c r="B76" s="115"/>
      <c r="C76" s="115"/>
      <c r="D76" s="115"/>
      <c r="E76" s="115"/>
      <c r="F76" s="115"/>
      <c r="G76" s="115"/>
      <c r="H76" s="18"/>
      <c r="I76" s="18"/>
      <c r="J76" s="19">
        <f>J69+J54+J46+J12</f>
        <v>0</v>
      </c>
    </row>
    <row r="77" spans="1:10" ht="12" customHeight="1">
      <c r="A77" s="16"/>
      <c r="C77" s="112"/>
      <c r="D77" s="113"/>
      <c r="E77" s="8"/>
      <c r="F77" s="10"/>
      <c r="G77" s="10"/>
      <c r="H77" s="10"/>
      <c r="I77" s="10"/>
      <c r="J77" s="10"/>
    </row>
    <row r="78" spans="1:10" ht="12.75" customHeight="1">
      <c r="A78" s="15"/>
      <c r="C78" s="112"/>
      <c r="D78" s="113"/>
      <c r="E78" s="8"/>
      <c r="F78" s="10"/>
      <c r="G78" s="10"/>
      <c r="H78" s="10"/>
      <c r="I78" s="10"/>
      <c r="J78" s="10"/>
    </row>
    <row r="79" spans="1:10" ht="12.75" customHeight="1">
      <c r="A79" s="15"/>
      <c r="C79" s="8"/>
      <c r="D79" s="9"/>
      <c r="E79" s="8"/>
      <c r="F79" s="10"/>
      <c r="G79" s="10"/>
      <c r="H79" s="10"/>
      <c r="I79" s="10"/>
      <c r="J79" s="10"/>
    </row>
    <row r="80" spans="1:10" ht="12.75" customHeight="1">
      <c r="A80" s="16"/>
      <c r="C80" s="112"/>
      <c r="D80" s="113"/>
      <c r="E80" s="8"/>
      <c r="F80" s="10"/>
      <c r="G80" s="10"/>
      <c r="H80" s="10"/>
      <c r="I80" s="10"/>
      <c r="J80" s="10"/>
    </row>
    <row r="81" spans="1:10" ht="12.75" customHeight="1">
      <c r="A81" s="15"/>
      <c r="C81" s="112"/>
      <c r="D81" s="113"/>
      <c r="E81" s="8"/>
      <c r="F81" s="10"/>
      <c r="G81" s="10"/>
      <c r="H81" s="10"/>
      <c r="I81" s="10"/>
      <c r="J81" s="10"/>
    </row>
  </sheetData>
  <sheetProtection password="CC1D" sheet="1"/>
  <mergeCells count="97">
    <mergeCell ref="C80:D80"/>
    <mergeCell ref="C81:D81"/>
    <mergeCell ref="C70:D70"/>
    <mergeCell ref="C71:D71"/>
    <mergeCell ref="C72:D72"/>
    <mergeCell ref="C73:D73"/>
    <mergeCell ref="A76:G76"/>
    <mergeCell ref="C75:D75"/>
    <mergeCell ref="C77:D77"/>
    <mergeCell ref="C78:D78"/>
    <mergeCell ref="C74:D74"/>
    <mergeCell ref="C68:D68"/>
    <mergeCell ref="C12:D12"/>
    <mergeCell ref="C66:D66"/>
    <mergeCell ref="C67:D67"/>
    <mergeCell ref="C69:D69"/>
    <mergeCell ref="C19:D19"/>
    <mergeCell ref="C20:J20"/>
    <mergeCell ref="C27:J27"/>
    <mergeCell ref="A1:J1"/>
    <mergeCell ref="A2:B3"/>
    <mergeCell ref="C2:D3"/>
    <mergeCell ref="E2:F3"/>
    <mergeCell ref="G2:G3"/>
    <mergeCell ref="H2:H3"/>
    <mergeCell ref="A4:B5"/>
    <mergeCell ref="C4:D5"/>
    <mergeCell ref="E4:F5"/>
    <mergeCell ref="G4:G5"/>
    <mergeCell ref="H4:H5"/>
    <mergeCell ref="I2:J5"/>
    <mergeCell ref="A6:B7"/>
    <mergeCell ref="C6:D7"/>
    <mergeCell ref="E6:F7"/>
    <mergeCell ref="G6:G7"/>
    <mergeCell ref="H6:H7"/>
    <mergeCell ref="I6:J7"/>
    <mergeCell ref="A8:B9"/>
    <mergeCell ref="C8:D9"/>
    <mergeCell ref="E8:F9"/>
    <mergeCell ref="G8:G9"/>
    <mergeCell ref="H8:H9"/>
    <mergeCell ref="I8:J9"/>
    <mergeCell ref="C10:D10"/>
    <mergeCell ref="H10:J10"/>
    <mergeCell ref="C11:D11"/>
    <mergeCell ref="C13:D13"/>
    <mergeCell ref="C14:D14"/>
    <mergeCell ref="C26:D26"/>
    <mergeCell ref="C15:J15"/>
    <mergeCell ref="C16:D16"/>
    <mergeCell ref="C17:J17"/>
    <mergeCell ref="C18:D18"/>
    <mergeCell ref="C28:D28"/>
    <mergeCell ref="C29:D29"/>
    <mergeCell ref="C30:J30"/>
    <mergeCell ref="C31:D31"/>
    <mergeCell ref="C21:J21"/>
    <mergeCell ref="C22:D22"/>
    <mergeCell ref="C23:D23"/>
    <mergeCell ref="C24:J24"/>
    <mergeCell ref="C25:J25"/>
    <mergeCell ref="C37:D37"/>
    <mergeCell ref="C38:D38"/>
    <mergeCell ref="C39:J39"/>
    <mergeCell ref="C40:D40"/>
    <mergeCell ref="C41:D41"/>
    <mergeCell ref="C32:J32"/>
    <mergeCell ref="C33:D33"/>
    <mergeCell ref="C34:D34"/>
    <mergeCell ref="C35:J35"/>
    <mergeCell ref="C36:J36"/>
    <mergeCell ref="C54:D54"/>
    <mergeCell ref="C42:J42"/>
    <mergeCell ref="C43:D43"/>
    <mergeCell ref="C44:D44"/>
    <mergeCell ref="C45:J45"/>
    <mergeCell ref="C46:D46"/>
    <mergeCell ref="C48:D48"/>
    <mergeCell ref="C49:D49"/>
    <mergeCell ref="C55:D55"/>
    <mergeCell ref="C56:D56"/>
    <mergeCell ref="C57:D57"/>
    <mergeCell ref="C58:D58"/>
    <mergeCell ref="C47:D47"/>
    <mergeCell ref="C59:D59"/>
    <mergeCell ref="C52:D52"/>
    <mergeCell ref="C53:D53"/>
    <mergeCell ref="C50:D50"/>
    <mergeCell ref="C51:D51"/>
    <mergeCell ref="C60:D60"/>
    <mergeCell ref="C61:D61"/>
    <mergeCell ref="C62:D62"/>
    <mergeCell ref="C63:D63"/>
    <mergeCell ref="C64:D64"/>
    <mergeCell ref="C65:D65"/>
  </mergeCells>
  <printOptions/>
  <pageMargins left="0.394" right="0.394" top="0.591" bottom="0.59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Knobloch</dc:creator>
  <cp:keywords/>
  <dc:description/>
  <cp:lastModifiedBy>Petr Šámal</cp:lastModifiedBy>
  <cp:lastPrinted>2022-04-19T08:59:44Z</cp:lastPrinted>
  <dcterms:created xsi:type="dcterms:W3CDTF">2022-04-07T05:45:39Z</dcterms:created>
  <dcterms:modified xsi:type="dcterms:W3CDTF">2022-05-06T05:33:32Z</dcterms:modified>
  <cp:category/>
  <cp:version/>
  <cp:contentType/>
  <cp:contentStatus/>
</cp:coreProperties>
</file>