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2"/>
  </bookViews>
  <sheets>
    <sheet name="Stavba" sheetId="1" r:id="rId1"/>
    <sheet name="VzorPolozky" sheetId="2" state="hidden" r:id="rId2"/>
    <sheet name="Rozpočet Pol" sheetId="3" r:id="rId3"/>
  </sheets>
  <externalReferences>
    <externalReference r:id="rId6"/>
  </externalReferences>
  <definedNames>
    <definedName name="CelkemDPHVypocet" localSheetId="0">'Stavba'!$H$37</definedName>
    <definedName name="CenaCelkem">'Stavba'!$G$26</definedName>
    <definedName name="CenaCelkemBezDPH">'Stavba'!$G$25</definedName>
    <definedName name="CenaCelkemVypocet" localSheetId="0">'Stavba'!$I$37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'Stavba'!#REF!</definedName>
    <definedName name="dpsc" localSheetId="0">'Stavba'!$C$13</definedName>
    <definedName name="IČO" localSheetId="0">'Stavba'!$I$11</definedName>
    <definedName name="Mena">'Stavba'!$J$26</definedName>
    <definedName name="MistoStavby">'Stavba'!$D$4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'Stavba'!$B$35</definedName>
    <definedName name="_xlnm.Print_Area" localSheetId="2">'Rozpočet Pol'!$A$1:$U$45</definedName>
    <definedName name="_xlnm.Print_Area" localSheetId="0">'Stavba'!$A$1:$J$48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'Stavba'!$B$1:$J$33</definedName>
    <definedName name="ZakladDPHSni">'Stavba'!$G$23</definedName>
    <definedName name="ZakladDPHSniVypocet" localSheetId="0">'Stavba'!$F$37</definedName>
    <definedName name="ZakladDPHZakl">'Stavba'!#REF!</definedName>
    <definedName name="ZakladDPHZaklVypocet" localSheetId="0">'Stavba'!$G$37</definedName>
    <definedName name="Zaokrouhleni">'Stavba'!#REF!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<sst xmlns="http://schemas.openxmlformats.org/spreadsheetml/2006/main" count="250" uniqueCount="155">
  <si>
    <t>%</t>
  </si>
  <si>
    <t>Cena celkem</t>
  </si>
  <si>
    <t>Za zhotovitele</t>
  </si>
  <si>
    <t>Za objednatele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</si>
  <si>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</si>
  <si>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</si>
  <si>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</si>
  <si>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</si>
  <si>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</si>
  <si>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</si>
  <si>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</si>
  <si>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</si>
  <si>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</si>
  <si>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</si>
  <si>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</si>
  <si>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</si>
  <si>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</si>
  <si>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</si>
  <si>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</si>
  <si>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</si>
  <si>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</si>
  <si>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</si>
  <si>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</si>
  <si>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</si>
  <si>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</si>
  <si>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</si>
  <si>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</si>
  <si>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</si>
  <si>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</si>
  <si>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</si>
  <si>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</si>
  <si>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</si>
  <si>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</si>
  <si>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</si>
  <si>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</si>
  <si>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</si>
  <si>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</si>
  <si>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Rozpočet:</t>
  </si>
  <si>
    <t>Misto</t>
  </si>
  <si>
    <t>Ing. Tereza Vostrovská, Litoměřická 13, 411 64 Vrbice u Roudnice nad Labem</t>
  </si>
  <si>
    <t>Oprava oplechování - BD čp. 261 1/2</t>
  </si>
  <si>
    <t>Psychiatrická nemocnice Horní Beřkovice</t>
  </si>
  <si>
    <t>Podřipská 1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</si>
  <si>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</si>
  <si>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</si>
  <si>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</si>
  <si>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</si>
  <si>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</si>
  <si>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</si>
  <si>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</si>
  <si>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94</t>
  </si>
  <si>
    <t>Lešení a stavební výtahy</t>
  </si>
  <si>
    <t>97</t>
  </si>
  <si>
    <t>Prorážení otvorů</t>
  </si>
  <si>
    <t>764</t>
  </si>
  <si>
    <t>Konstrukce klempířské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</si>
  <si>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</si>
  <si>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</si>
  <si>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</si>
  <si>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</si>
  <si>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</si>
  <si>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</si>
  <si>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</si>
  <si>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</si>
  <si>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</si>
  <si>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</si>
  <si>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</si>
  <si>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</si>
  <si>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</si>
  <si>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</si>
  <si>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</si>
  <si>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</si>
  <si>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</si>
  <si>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</si>
  <si>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</si>
  <si>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</si>
  <si>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</si>
  <si>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</si>
  <si>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</si>
  <si>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</si>
  <si>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</si>
  <si>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</si>
  <si>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</si>
  <si>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</si>
  <si>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</si>
  <si>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10</t>
  </si>
  <si>
    <t>Doprava plošiny</t>
  </si>
  <si>
    <t>kus</t>
  </si>
  <si>
    <t>POL1_0</t>
  </si>
  <si>
    <t>949942101R00</t>
  </si>
  <si>
    <t>Pronájem plošiny</t>
  </si>
  <si>
    <t>h</t>
  </si>
  <si>
    <t>979087113R00</t>
  </si>
  <si>
    <t>Nakládání vybour.hmot na doprav.prostředky</t>
  </si>
  <si>
    <t>t</t>
  </si>
  <si>
    <t>979081111R00</t>
  </si>
  <si>
    <t>Odvoz suti a vybour. hmot na skládku do 1 km</t>
  </si>
  <si>
    <t>979081121R00</t>
  </si>
  <si>
    <t>Příplatek k odvozu za každý další 1 km</t>
  </si>
  <si>
    <t>979999999R00</t>
  </si>
  <si>
    <t>Poplatek za skládku suti</t>
  </si>
  <si>
    <t>14</t>
  </si>
  <si>
    <t>Demontáž tašek po okapu</t>
  </si>
  <si>
    <t>m</t>
  </si>
  <si>
    <t>764900030RA0</t>
  </si>
  <si>
    <t>Demontáž klempířských kcí</t>
  </si>
  <si>
    <t>POL2_0</t>
  </si>
  <si>
    <t>764352292R00</t>
  </si>
  <si>
    <t>Montáž háků Pz půlkruhových, vč. dodání</t>
  </si>
  <si>
    <t>764352203R00</t>
  </si>
  <si>
    <t>Žlaby z Pz plechu podokapní půlkruhové, rš 330 mm, vč. čílek</t>
  </si>
  <si>
    <t>764359213R00</t>
  </si>
  <si>
    <t>Kotlík z Pz plechu 33/10</t>
  </si>
  <si>
    <t>1</t>
  </si>
  <si>
    <t>Roh 33 Pz</t>
  </si>
  <si>
    <t>3</t>
  </si>
  <si>
    <t>S koleno 120 Pz</t>
  </si>
  <si>
    <t>4</t>
  </si>
  <si>
    <t>Spojka žlabu</t>
  </si>
  <si>
    <t>764454203R00</t>
  </si>
  <si>
    <t>Odpadní trouby z Pz plechu, kruhové, D 120 mm, včetně kolen, objímek</t>
  </si>
  <si>
    <t>6</t>
  </si>
  <si>
    <t>Odskok 120 Pz</t>
  </si>
  <si>
    <t>7</t>
  </si>
  <si>
    <t>Objímka svodu 120 Pz</t>
  </si>
  <si>
    <t>8</t>
  </si>
  <si>
    <t>V koleno 120 Pz</t>
  </si>
  <si>
    <t>9</t>
  </si>
  <si>
    <t>Spojovací materiál</t>
  </si>
  <si>
    <t>kpl</t>
  </si>
  <si>
    <t>11</t>
  </si>
  <si>
    <t>Zpětná montáž nárož plechů</t>
  </si>
  <si>
    <t>12</t>
  </si>
  <si>
    <t>Montáž střešních tašek</t>
  </si>
  <si>
    <t>13</t>
  </si>
  <si>
    <t>Střešní taška, odstín a typ stejný jako stáv.kryt.</t>
  </si>
  <si>
    <t>998764202R00</t>
  </si>
  <si>
    <t>Přesun hmot pro klempířské konstr., výšky do 12 m</t>
  </si>
  <si>
    <t>005121010R</t>
  </si>
  <si>
    <t>Vybudování zařízení staveniště</t>
  </si>
  <si>
    <t>Soubor</t>
  </si>
  <si>
    <t>005121020R</t>
  </si>
  <si>
    <t xml:space="preserve">Provoz zařízení staveniště </t>
  </si>
  <si>
    <t>005121030R</t>
  </si>
  <si>
    <t>Odstranění zařízení staveniště</t>
  </si>
  <si>
    <t>5</t>
  </si>
  <si>
    <t xml:space="preserve">Úklid stavby </t>
  </si>
  <si>
    <t>005111020R</t>
  </si>
  <si>
    <t>Zaměření stavby</t>
  </si>
  <si>
    <t/>
  </si>
  <si>
    <t>END</t>
  </si>
  <si>
    <t>Oprava oplechování bytového domu č.p. 261</t>
  </si>
  <si>
    <t>V Sídlišti 261, 411 85 Horní Beřkovice</t>
  </si>
  <si>
    <t>411 85 Horní Beřkovice</t>
  </si>
  <si>
    <t>Položkový rozpočet - příloha č. 5c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</si>
</sst>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sz val="9"/>
      <name val="Tahoma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6" fillId="33" borderId="13" xfId="0" applyFont="1" applyFill="1" applyBorder="1" applyAlignment="1">
      <alignment horizontal="left" vertical="center" indent="1"/>
    </xf>
    <xf numFmtId="49" fontId="7" fillId="33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left"/>
    </xf>
    <xf numFmtId="0" fontId="4" fillId="33" borderId="13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/>
    </xf>
    <xf numFmtId="49" fontId="9" fillId="33" borderId="15" xfId="0" applyNumberFormat="1" applyFont="1" applyFill="1" applyBorder="1" applyAlignment="1">
      <alignment horizontal="left" vertical="center"/>
    </xf>
    <xf numFmtId="0" fontId="9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4" fillId="0" borderId="13" xfId="0" applyFont="1" applyBorder="1" applyAlignment="1">
      <alignment horizontal="left" vertical="center" indent="1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left" vertical="top" indent="1"/>
    </xf>
    <xf numFmtId="0" fontId="4" fillId="0" borderId="19" xfId="0" applyFont="1" applyBorder="1" applyAlignment="1">
      <alignment vertical="top"/>
    </xf>
    <xf numFmtId="0" fontId="9" fillId="0" borderId="19" xfId="0" applyFont="1" applyFill="1" applyBorder="1" applyAlignment="1">
      <alignment horizontal="left" vertical="top"/>
    </xf>
    <xf numFmtId="0" fontId="9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 horizontal="left"/>
    </xf>
    <xf numFmtId="49" fontId="4" fillId="0" borderId="13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9" fillId="0" borderId="21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4" fillId="0" borderId="21" xfId="0" applyFont="1" applyBorder="1" applyAlignment="1">
      <alignment horizontal="left" indent="1"/>
    </xf>
    <xf numFmtId="1" fontId="9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0" fontId="9" fillId="0" borderId="10" xfId="0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indent="1"/>
    </xf>
    <xf numFmtId="1" fontId="9" fillId="0" borderId="23" xfId="0" applyNumberFormat="1" applyFont="1" applyBorder="1" applyAlignment="1">
      <alignment horizontal="right" vertical="center"/>
    </xf>
    <xf numFmtId="0" fontId="7" fillId="33" borderId="24" xfId="0" applyFont="1" applyFill="1" applyBorder="1" applyAlignment="1">
      <alignment horizontal="left" vertical="center" indent="1"/>
    </xf>
    <xf numFmtId="0" fontId="9" fillId="33" borderId="25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4" fontId="7" fillId="33" borderId="25" xfId="0" applyNumberFormat="1" applyFont="1" applyFill="1" applyBorder="1" applyAlignment="1">
      <alignment horizontal="left" vertical="center"/>
    </xf>
    <xf numFmtId="49" fontId="4" fillId="33" borderId="26" xfId="0" applyNumberFormat="1" applyFont="1" applyFill="1" applyBorder="1" applyAlignment="1">
      <alignment horizontal="left" vertical="center"/>
    </xf>
    <xf numFmtId="0" fontId="4" fillId="33" borderId="25" xfId="0" applyFont="1" applyFill="1" applyBorder="1" applyAlignment="1">
      <alignment/>
    </xf>
    <xf numFmtId="49" fontId="9" fillId="33" borderId="26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vertical="top"/>
    </xf>
    <xf numFmtId="14" fontId="9" fillId="0" borderId="15" xfId="0" applyNumberFormat="1" applyFont="1" applyBorder="1" applyAlignment="1">
      <alignment horizontal="center" vertical="top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3" fontId="4" fillId="0" borderId="30" xfId="0" applyNumberFormat="1" applyFont="1" applyBorder="1" applyAlignment="1">
      <alignment/>
    </xf>
    <xf numFmtId="3" fontId="8" fillId="33" borderId="31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vertical="center" wrapText="1"/>
    </xf>
    <xf numFmtId="3" fontId="13" fillId="33" borderId="32" xfId="0" applyNumberFormat="1" applyFont="1" applyFill="1" applyBorder="1" applyAlignment="1">
      <alignment horizontal="center" vertical="center" wrapText="1" shrinkToFit="1"/>
    </xf>
    <xf numFmtId="3" fontId="8" fillId="33" borderId="32" xfId="0" applyNumberFormat="1" applyFont="1" applyFill="1" applyBorder="1" applyAlignment="1">
      <alignment horizontal="center" vertical="center" wrapText="1" shrinkToFit="1"/>
    </xf>
    <xf numFmtId="3" fontId="8" fillId="33" borderId="3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 wrapText="1" shrinkToFit="1"/>
    </xf>
    <xf numFmtId="3" fontId="8" fillId="0" borderId="34" xfId="0" applyNumberFormat="1" applyFont="1" applyBorder="1" applyAlignment="1">
      <alignment horizontal="right" shrinkToFit="1"/>
    </xf>
    <xf numFmtId="3" fontId="4" fillId="0" borderId="34" xfId="0" applyNumberFormat="1" applyFont="1" applyBorder="1" applyAlignment="1">
      <alignment shrinkToFit="1"/>
    </xf>
    <xf numFmtId="3" fontId="4" fillId="0" borderId="34" xfId="0" applyNumberFormat="1" applyFont="1" applyBorder="1" applyAlignment="1">
      <alignment/>
    </xf>
    <xf numFmtId="3" fontId="4" fillId="23" borderId="35" xfId="0" applyNumberFormat="1" applyFont="1" applyFill="1" applyBorder="1" applyAlignment="1">
      <alignment wrapText="1" shrinkToFit="1"/>
    </xf>
    <xf numFmtId="3" fontId="4" fillId="23" borderId="35" xfId="0" applyNumberFormat="1" applyFont="1" applyFill="1" applyBorder="1" applyAlignment="1">
      <alignment shrinkToFit="1"/>
    </xf>
    <xf numFmtId="3" fontId="4" fillId="23" borderId="3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" fontId="8" fillId="0" borderId="4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vertical="center"/>
    </xf>
    <xf numFmtId="0" fontId="8" fillId="0" borderId="30" xfId="0" applyFont="1" applyBorder="1" applyAlignment="1">
      <alignment/>
    </xf>
    <xf numFmtId="0" fontId="8" fillId="23" borderId="39" xfId="0" applyFont="1" applyFill="1" applyBorder="1" applyAlignment="1">
      <alignment/>
    </xf>
    <xf numFmtId="0" fontId="8" fillId="23" borderId="15" xfId="0" applyFont="1" applyFill="1" applyBorder="1" applyAlignment="1">
      <alignment/>
    </xf>
    <xf numFmtId="4" fontId="8" fillId="23" borderId="40" xfId="0" applyNumberFormat="1" applyFont="1" applyFill="1" applyBorder="1" applyAlignment="1">
      <alignment horizontal="center"/>
    </xf>
    <xf numFmtId="4" fontId="8" fillId="23" borderId="4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9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49" fontId="9" fillId="34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17" xfId="0" applyFont="1" applyFill="1" applyBorder="1" applyAlignment="1">
      <alignment/>
    </xf>
    <xf numFmtId="0" fontId="4" fillId="0" borderId="41" xfId="0" applyFont="1" applyBorder="1" applyAlignment="1">
      <alignment vertical="center"/>
    </xf>
    <xf numFmtId="49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49" fontId="4" fillId="0" borderId="44" xfId="0" applyNumberFormat="1" applyFont="1" applyBorder="1" applyAlignment="1">
      <alignment vertical="center"/>
    </xf>
    <xf numFmtId="0" fontId="4" fillId="33" borderId="45" xfId="0" applyFont="1" applyFill="1" applyBorder="1" applyAlignment="1">
      <alignment/>
    </xf>
    <xf numFmtId="49" fontId="4" fillId="33" borderId="46" xfId="0" applyNumberFormat="1" applyFont="1" applyFill="1" applyBorder="1" applyAlignment="1">
      <alignment/>
    </xf>
    <xf numFmtId="49" fontId="4" fillId="33" borderId="46" xfId="0" applyNumberFormat="1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49" fontId="4" fillId="33" borderId="37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 wrapText="1"/>
    </xf>
    <xf numFmtId="0" fontId="4" fillId="33" borderId="50" xfId="0" applyFont="1" applyFill="1" applyBorder="1" applyAlignment="1">
      <alignment wrapText="1"/>
    </xf>
    <xf numFmtId="0" fontId="4" fillId="33" borderId="51" xfId="0" applyFont="1" applyFill="1" applyBorder="1" applyAlignment="1">
      <alignment vertical="top"/>
    </xf>
    <xf numFmtId="49" fontId="4" fillId="33" borderId="51" xfId="0" applyNumberFormat="1" applyFont="1" applyFill="1" applyBorder="1" applyAlignment="1">
      <alignment vertical="top"/>
    </xf>
    <xf numFmtId="49" fontId="4" fillId="33" borderId="52" xfId="0" applyNumberFormat="1" applyFont="1" applyFill="1" applyBorder="1" applyAlignment="1">
      <alignment vertical="top"/>
    </xf>
    <xf numFmtId="0" fontId="4" fillId="33" borderId="53" xfId="0" applyFont="1" applyFill="1" applyBorder="1" applyAlignment="1">
      <alignment vertical="top"/>
    </xf>
    <xf numFmtId="174" fontId="4" fillId="33" borderId="52" xfId="0" applyNumberFormat="1" applyFont="1" applyFill="1" applyBorder="1" applyAlignment="1">
      <alignment vertical="top"/>
    </xf>
    <xf numFmtId="4" fontId="4" fillId="33" borderId="52" xfId="0" applyNumberFormat="1" applyFont="1" applyFill="1" applyBorder="1" applyAlignment="1">
      <alignment vertical="top"/>
    </xf>
    <xf numFmtId="0" fontId="4" fillId="33" borderId="52" xfId="0" applyFont="1" applyFill="1" applyBorder="1" applyAlignment="1">
      <alignment vertical="top"/>
    </xf>
    <xf numFmtId="0" fontId="15" fillId="0" borderId="30" xfId="0" applyFont="1" applyBorder="1" applyAlignment="1">
      <alignment vertical="top"/>
    </xf>
    <xf numFmtId="0" fontId="15" fillId="0" borderId="30" xfId="0" applyNumberFormat="1" applyFont="1" applyBorder="1" applyAlignment="1">
      <alignment vertical="top"/>
    </xf>
    <xf numFmtId="0" fontId="15" fillId="0" borderId="38" xfId="0" applyNumberFormat="1" applyFont="1" applyBorder="1" applyAlignment="1">
      <alignment horizontal="left" vertical="top" wrapText="1"/>
    </xf>
    <xf numFmtId="0" fontId="15" fillId="0" borderId="54" xfId="0" applyFont="1" applyBorder="1" applyAlignment="1">
      <alignment vertical="top" shrinkToFit="1"/>
    </xf>
    <xf numFmtId="174" fontId="15" fillId="0" borderId="38" xfId="0" applyNumberFormat="1" applyFont="1" applyBorder="1" applyAlignment="1">
      <alignment vertical="top" shrinkToFit="1"/>
    </xf>
    <xf numFmtId="4" fontId="15" fillId="35" borderId="38" xfId="0" applyNumberFormat="1" applyFont="1" applyFill="1" applyBorder="1" applyAlignment="1" applyProtection="1">
      <alignment vertical="top" shrinkToFit="1"/>
      <protection locked="0"/>
    </xf>
    <xf numFmtId="4" fontId="15" fillId="0" borderId="38" xfId="0" applyNumberFormat="1" applyFont="1" applyBorder="1" applyAlignment="1">
      <alignment vertical="top" shrinkToFit="1"/>
    </xf>
    <xf numFmtId="0" fontId="15" fillId="0" borderId="38" xfId="0" applyFont="1" applyBorder="1" applyAlignment="1">
      <alignment vertical="top" shrinkToFit="1"/>
    </xf>
    <xf numFmtId="0" fontId="15" fillId="0" borderId="30" xfId="0" applyFont="1" applyBorder="1" applyAlignment="1">
      <alignment vertical="top" shrinkToFit="1"/>
    </xf>
    <xf numFmtId="0" fontId="15" fillId="0" borderId="0" xfId="0" applyFont="1" applyAlignment="1">
      <alignment/>
    </xf>
    <xf numFmtId="0" fontId="4" fillId="33" borderId="39" xfId="0" applyFont="1" applyFill="1" applyBorder="1" applyAlignment="1">
      <alignment vertical="top"/>
    </xf>
    <xf numFmtId="0" fontId="4" fillId="33" borderId="39" xfId="0" applyNumberFormat="1" applyFont="1" applyFill="1" applyBorder="1" applyAlignment="1">
      <alignment vertical="top"/>
    </xf>
    <xf numFmtId="0" fontId="4" fillId="33" borderId="40" xfId="0" applyNumberFormat="1" applyFont="1" applyFill="1" applyBorder="1" applyAlignment="1">
      <alignment horizontal="left" vertical="top" wrapText="1"/>
    </xf>
    <xf numFmtId="0" fontId="4" fillId="33" borderId="55" xfId="0" applyFont="1" applyFill="1" applyBorder="1" applyAlignment="1">
      <alignment vertical="top" shrinkToFit="1"/>
    </xf>
    <xf numFmtId="174" fontId="4" fillId="33" borderId="40" xfId="0" applyNumberFormat="1" applyFont="1" applyFill="1" applyBorder="1" applyAlignment="1">
      <alignment vertical="top" shrinkToFit="1"/>
    </xf>
    <xf numFmtId="4" fontId="4" fillId="33" borderId="40" xfId="0" applyNumberFormat="1" applyFont="1" applyFill="1" applyBorder="1" applyAlignment="1">
      <alignment vertical="top" shrinkToFit="1"/>
    </xf>
    <xf numFmtId="0" fontId="4" fillId="33" borderId="40" xfId="0" applyFont="1" applyFill="1" applyBorder="1" applyAlignment="1">
      <alignment vertical="top" shrinkToFit="1"/>
    </xf>
    <xf numFmtId="0" fontId="4" fillId="33" borderId="39" xfId="0" applyFont="1" applyFill="1" applyBorder="1" applyAlignment="1">
      <alignment vertical="top" shrinkToFit="1"/>
    </xf>
    <xf numFmtId="0" fontId="15" fillId="0" borderId="39" xfId="0" applyFont="1" applyBorder="1" applyAlignment="1">
      <alignment vertical="top"/>
    </xf>
    <xf numFmtId="0" fontId="15" fillId="0" borderId="39" xfId="0" applyNumberFormat="1" applyFont="1" applyBorder="1" applyAlignment="1">
      <alignment vertical="top"/>
    </xf>
    <xf numFmtId="0" fontId="15" fillId="0" borderId="40" xfId="0" applyNumberFormat="1" applyFont="1" applyBorder="1" applyAlignment="1">
      <alignment horizontal="left" vertical="top" wrapText="1"/>
    </xf>
    <xf numFmtId="0" fontId="15" fillId="0" borderId="55" xfId="0" applyFont="1" applyBorder="1" applyAlignment="1">
      <alignment vertical="top" shrinkToFit="1"/>
    </xf>
    <xf numFmtId="174" fontId="15" fillId="0" borderId="40" xfId="0" applyNumberFormat="1" applyFont="1" applyBorder="1" applyAlignment="1">
      <alignment vertical="top" shrinkToFit="1"/>
    </xf>
    <xf numFmtId="4" fontId="15" fillId="0" borderId="40" xfId="0" applyNumberFormat="1" applyFont="1" applyBorder="1" applyAlignment="1">
      <alignment vertical="top" shrinkToFi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0" fontId="15" fillId="0" borderId="0" xfId="0" applyFont="1" applyAlignment="1">
      <alignment/>
    </xf>
    <xf numFmtId="4" fontId="15" fillId="34" borderId="56" xfId="0" applyNumberFormat="1" applyFont="1" applyFill="1" applyBorder="1" applyAlignment="1" applyProtection="1">
      <alignment vertical="top" shrinkToFit="1"/>
      <protection locked="0"/>
    </xf>
    <xf numFmtId="4" fontId="15" fillId="34" borderId="57" xfId="0" applyNumberFormat="1" applyFont="1" applyFill="1" applyBorder="1" applyAlignment="1" applyProtection="1">
      <alignment vertical="top" shrinkToFit="1"/>
      <protection locked="0"/>
    </xf>
    <xf numFmtId="4" fontId="4" fillId="33" borderId="57" xfId="0" applyNumberFormat="1" applyFont="1" applyFill="1" applyBorder="1" applyAlignment="1">
      <alignment vertical="top" shrinkToFit="1"/>
    </xf>
    <xf numFmtId="4" fontId="15" fillId="34" borderId="58" xfId="0" applyNumberFormat="1" applyFont="1" applyFill="1" applyBorder="1" applyAlignment="1" applyProtection="1">
      <alignment vertical="top" shrinkToFit="1"/>
      <protection locked="0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" fontId="12" fillId="33" borderId="2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indent="1"/>
    </xf>
    <xf numFmtId="0" fontId="4" fillId="0" borderId="16" xfId="0" applyFont="1" applyBorder="1" applyAlignment="1">
      <alignment horizontal="right" indent="1"/>
    </xf>
    <xf numFmtId="4" fontId="10" fillId="0" borderId="23" xfId="0" applyNumberFormat="1" applyFont="1" applyBorder="1" applyAlignment="1">
      <alignment horizontal="right" vertical="center" indent="1"/>
    </xf>
    <xf numFmtId="4" fontId="10" fillId="0" borderId="59" xfId="0" applyNumberFormat="1" applyFont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9" fillId="34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4" fontId="12" fillId="33" borderId="25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 indent="1"/>
    </xf>
    <xf numFmtId="4" fontId="11" fillId="0" borderId="23" xfId="0" applyNumberFormat="1" applyFont="1" applyBorder="1" applyAlignment="1">
      <alignment horizontal="right" vertical="center" indent="1"/>
    </xf>
    <xf numFmtId="4" fontId="11" fillId="0" borderId="59" xfId="0" applyNumberFormat="1" applyFont="1" applyBorder="1" applyAlignment="1">
      <alignment horizontal="right" vertical="center" indent="1"/>
    </xf>
    <xf numFmtId="1" fontId="4" fillId="0" borderId="15" xfId="0" applyNumberFormat="1" applyFont="1" applyBorder="1" applyAlignment="1">
      <alignment horizontal="right" indent="1"/>
    </xf>
    <xf numFmtId="0" fontId="4" fillId="0" borderId="19" xfId="0" applyFont="1" applyBorder="1" applyAlignment="1">
      <alignment horizontal="center"/>
    </xf>
    <xf numFmtId="4" fontId="11" fillId="0" borderId="23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horizontal="right" vertical="center" indent="1"/>
    </xf>
    <xf numFmtId="4" fontId="8" fillId="0" borderId="38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7" fillId="33" borderId="19" xfId="0" applyNumberFormat="1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4" fontId="8" fillId="0" borderId="40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" fontId="8" fillId="23" borderId="4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23" borderId="33" xfId="0" applyNumberFormat="1" applyFont="1" applyFill="1" applyBorder="1" applyAlignment="1">
      <alignment/>
    </xf>
    <xf numFmtId="3" fontId="4" fillId="23" borderId="10" xfId="0" applyNumberFormat="1" applyFont="1" applyFill="1" applyBorder="1" applyAlignment="1">
      <alignment/>
    </xf>
    <xf numFmtId="3" fontId="4" fillId="23" borderId="63" xfId="0" applyNumberFormat="1" applyFont="1" applyFill="1" applyBorder="1" applyAlignment="1">
      <alignment/>
    </xf>
    <xf numFmtId="0" fontId="14" fillId="33" borderId="37" xfId="0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10" xfId="0" applyNumberFormat="1" applyBorder="1" applyAlignment="1">
      <alignment vertical="center" shrinkToFit="1"/>
    </xf>
    <xf numFmtId="49" fontId="0" fillId="0" borderId="59" xfId="0" applyNumberFormat="1" applyBorder="1" applyAlignment="1">
      <alignment vertical="center" shrinkToFit="1"/>
    </xf>
    <xf numFmtId="0" fontId="7" fillId="0" borderId="0" xfId="0" applyFont="1" applyAlignment="1">
      <alignment horizontal="center"/>
    </xf>
    <xf numFmtId="49" fontId="4" fillId="0" borderId="42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49" fontId="4" fillId="0" borderId="44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1"/>
  <sheetViews>
    <sheetView showGridLines="0" zoomScaleSheetLayoutView="75" workbookViewId="0" topLeftCell="B1">
      <selection activeCell="G27" sqref="G27"/>
    </sheetView>
  </sheetViews>
  <sheetFormatPr defaultColWidth="9.00390625" defaultRowHeight="12.75"/>
  <cols>
    <col min="1" max="1" width="8.375" style="9" hidden="1" customWidth="1"/>
    <col min="2" max="2" width="9.125" style="9" customWidth="1"/>
    <col min="3" max="3" width="7.375" style="9" customWidth="1"/>
    <col min="4" max="4" width="13.375" style="9" customWidth="1"/>
    <col min="5" max="5" width="12.125" style="9" customWidth="1"/>
    <col min="6" max="6" width="11.375" style="9" customWidth="1"/>
    <col min="7" max="7" width="12.75390625" style="106" customWidth="1"/>
    <col min="8" max="8" width="12.75390625" style="9" customWidth="1"/>
    <col min="9" max="9" width="12.75390625" style="106" customWidth="1"/>
    <col min="10" max="10" width="6.75390625" style="106" customWidth="1"/>
    <col min="11" max="11" width="4.25390625" style="9" customWidth="1"/>
    <col min="12" max="15" width="10.75390625" style="9" customWidth="1"/>
    <col min="16" max="16384" width="9.00390625" style="9" customWidth="1"/>
  </cols>
  <sheetData>
    <row r="1" spans="1:10" ht="33.75" customHeight="1">
      <c r="A1" s="8" t="s">
        <v>33</v>
      </c>
      <c r="B1" s="204" t="s">
        <v>154</v>
      </c>
      <c r="C1" s="205"/>
      <c r="D1" s="205"/>
      <c r="E1" s="205"/>
      <c r="F1" s="205"/>
      <c r="G1" s="205"/>
      <c r="H1" s="205"/>
      <c r="I1" s="205"/>
      <c r="J1" s="206"/>
    </row>
    <row r="2" spans="1:15" ht="23.25" customHeight="1">
      <c r="A2" s="10"/>
      <c r="B2" s="11" t="s">
        <v>35</v>
      </c>
      <c r="C2" s="12"/>
      <c r="D2" s="221" t="s">
        <v>151</v>
      </c>
      <c r="E2" s="222"/>
      <c r="F2" s="222"/>
      <c r="G2" s="222"/>
      <c r="H2" s="222"/>
      <c r="I2" s="222"/>
      <c r="J2" s="223"/>
      <c r="O2" s="13"/>
    </row>
    <row r="3" spans="1:10" ht="23.25" customHeight="1">
      <c r="A3" s="10"/>
      <c r="B3" s="14" t="s">
        <v>38</v>
      </c>
      <c r="C3" s="15"/>
      <c r="D3" s="193" t="s">
        <v>152</v>
      </c>
      <c r="E3" s="194"/>
      <c r="F3" s="194"/>
      <c r="G3" s="194"/>
      <c r="H3" s="194"/>
      <c r="I3" s="194"/>
      <c r="J3" s="195"/>
    </row>
    <row r="4" spans="1:10" ht="23.25" customHeight="1" hidden="1">
      <c r="A4" s="10"/>
      <c r="B4" s="16" t="s">
        <v>37</v>
      </c>
      <c r="C4" s="17"/>
      <c r="D4" s="18"/>
      <c r="E4" s="18"/>
      <c r="F4" s="19"/>
      <c r="G4" s="20"/>
      <c r="H4" s="19"/>
      <c r="I4" s="20"/>
      <c r="J4" s="21"/>
    </row>
    <row r="5" spans="1:10" ht="24" customHeight="1">
      <c r="A5" s="10"/>
      <c r="B5" s="22" t="s">
        <v>18</v>
      </c>
      <c r="C5" s="23"/>
      <c r="D5" s="24" t="s">
        <v>41</v>
      </c>
      <c r="E5" s="25"/>
      <c r="F5" s="25"/>
      <c r="G5" s="25"/>
      <c r="H5" s="26" t="s">
        <v>30</v>
      </c>
      <c r="I5" s="24" t="s">
        <v>43</v>
      </c>
      <c r="J5" s="27"/>
    </row>
    <row r="6" spans="1:10" ht="15.75" customHeight="1">
      <c r="A6" s="10"/>
      <c r="B6" s="28"/>
      <c r="C6" s="25"/>
      <c r="D6" s="24" t="s">
        <v>42</v>
      </c>
      <c r="E6" s="25"/>
      <c r="F6" s="25"/>
      <c r="G6" s="25"/>
      <c r="H6" s="26" t="s">
        <v>31</v>
      </c>
      <c r="I6" s="24" t="s">
        <v>44</v>
      </c>
      <c r="J6" s="27"/>
    </row>
    <row r="7" spans="1:10" ht="15.75" customHeight="1">
      <c r="A7" s="10"/>
      <c r="B7" s="29"/>
      <c r="C7" s="30"/>
      <c r="D7" s="31" t="s">
        <v>153</v>
      </c>
      <c r="E7" s="32"/>
      <c r="F7" s="32"/>
      <c r="G7" s="32"/>
      <c r="H7" s="33"/>
      <c r="I7" s="32"/>
      <c r="J7" s="34"/>
    </row>
    <row r="8" spans="1:10" ht="24" customHeight="1" hidden="1">
      <c r="A8" s="10"/>
      <c r="B8" s="22" t="s">
        <v>16</v>
      </c>
      <c r="C8" s="23"/>
      <c r="D8" s="35"/>
      <c r="E8" s="23"/>
      <c r="F8" s="23"/>
      <c r="G8" s="36"/>
      <c r="H8" s="26" t="s">
        <v>30</v>
      </c>
      <c r="I8" s="37"/>
      <c r="J8" s="27"/>
    </row>
    <row r="9" spans="1:10" ht="15.75" customHeight="1" hidden="1">
      <c r="A9" s="10"/>
      <c r="B9" s="10"/>
      <c r="C9" s="23"/>
      <c r="D9" s="35"/>
      <c r="E9" s="23"/>
      <c r="F9" s="23"/>
      <c r="G9" s="36"/>
      <c r="H9" s="26" t="s">
        <v>31</v>
      </c>
      <c r="I9" s="37"/>
      <c r="J9" s="27"/>
    </row>
    <row r="10" spans="1:10" ht="15.75" customHeight="1" hidden="1">
      <c r="A10" s="10"/>
      <c r="B10" s="38"/>
      <c r="C10" s="39"/>
      <c r="D10" s="40"/>
      <c r="E10" s="33"/>
      <c r="F10" s="33"/>
      <c r="G10" s="41"/>
      <c r="H10" s="41"/>
      <c r="I10" s="42"/>
      <c r="J10" s="34"/>
    </row>
    <row r="11" spans="1:10" ht="24" customHeight="1">
      <c r="A11" s="10"/>
      <c r="B11" s="22" t="s">
        <v>15</v>
      </c>
      <c r="C11" s="128"/>
      <c r="D11" s="203"/>
      <c r="E11" s="203"/>
      <c r="F11" s="203"/>
      <c r="G11" s="203"/>
      <c r="H11" s="129" t="s">
        <v>30</v>
      </c>
      <c r="I11" s="135"/>
      <c r="J11" s="136"/>
    </row>
    <row r="12" spans="1:10" ht="15.75" customHeight="1">
      <c r="A12" s="10"/>
      <c r="B12" s="28"/>
      <c r="C12" s="130"/>
      <c r="D12" s="201"/>
      <c r="E12" s="201"/>
      <c r="F12" s="201"/>
      <c r="G12" s="201"/>
      <c r="H12" s="129" t="s">
        <v>31</v>
      </c>
      <c r="I12" s="135"/>
      <c r="J12" s="136"/>
    </row>
    <row r="13" spans="1:10" ht="15.75" customHeight="1">
      <c r="A13" s="10"/>
      <c r="B13" s="29"/>
      <c r="C13" s="131"/>
      <c r="D13" s="202"/>
      <c r="E13" s="202"/>
      <c r="F13" s="202"/>
      <c r="G13" s="202"/>
      <c r="H13" s="132"/>
      <c r="I13" s="133"/>
      <c r="J13" s="134"/>
    </row>
    <row r="14" spans="1:10" ht="24" customHeight="1" hidden="1">
      <c r="A14" s="10"/>
      <c r="B14" s="43" t="s">
        <v>17</v>
      </c>
      <c r="C14" s="44"/>
      <c r="D14" s="45" t="s">
        <v>39</v>
      </c>
      <c r="E14" s="46"/>
      <c r="F14" s="46"/>
      <c r="G14" s="46"/>
      <c r="H14" s="47"/>
      <c r="I14" s="46"/>
      <c r="J14" s="48"/>
    </row>
    <row r="15" spans="1:10" ht="32.25" customHeight="1">
      <c r="A15" s="10"/>
      <c r="B15" s="38" t="s">
        <v>28</v>
      </c>
      <c r="C15" s="49"/>
      <c r="D15" s="41"/>
      <c r="E15" s="211"/>
      <c r="F15" s="211"/>
      <c r="G15" s="197"/>
      <c r="H15" s="197"/>
      <c r="I15" s="197" t="s">
        <v>25</v>
      </c>
      <c r="J15" s="198"/>
    </row>
    <row r="16" spans="1:10" ht="23.25" customHeight="1">
      <c r="A16" s="50" t="s">
        <v>20</v>
      </c>
      <c r="B16" s="51" t="s">
        <v>20</v>
      </c>
      <c r="C16" s="52"/>
      <c r="D16" s="53"/>
      <c r="E16" s="199"/>
      <c r="F16" s="200"/>
      <c r="G16" s="199"/>
      <c r="H16" s="200"/>
      <c r="I16" s="199">
        <f>SUMIF(F44:F47,A16,I44:I47)+SUMIF(F44:F47,"PSU",I44:I47)</f>
        <v>0</v>
      </c>
      <c r="J16" s="208"/>
    </row>
    <row r="17" spans="1:10" ht="23.25" customHeight="1">
      <c r="A17" s="50" t="s">
        <v>21</v>
      </c>
      <c r="B17" s="51" t="s">
        <v>21</v>
      </c>
      <c r="C17" s="52"/>
      <c r="D17" s="53"/>
      <c r="E17" s="199"/>
      <c r="F17" s="200"/>
      <c r="G17" s="199"/>
      <c r="H17" s="200"/>
      <c r="I17" s="199">
        <f>SUMIF(F44:F47,A17,I44:I47)</f>
        <v>0</v>
      </c>
      <c r="J17" s="208"/>
    </row>
    <row r="18" spans="1:10" ht="23.25" customHeight="1">
      <c r="A18" s="50" t="s">
        <v>22</v>
      </c>
      <c r="B18" s="51" t="s">
        <v>22</v>
      </c>
      <c r="C18" s="52"/>
      <c r="D18" s="53"/>
      <c r="E18" s="199"/>
      <c r="F18" s="200"/>
      <c r="G18" s="199"/>
      <c r="H18" s="200"/>
      <c r="I18" s="199">
        <f>SUMIF(F44:F47,A18,I44:I47)</f>
        <v>0</v>
      </c>
      <c r="J18" s="208"/>
    </row>
    <row r="19" spans="1:10" ht="23.25" customHeight="1">
      <c r="A19" s="50" t="s">
        <v>56</v>
      </c>
      <c r="B19" s="51" t="s">
        <v>23</v>
      </c>
      <c r="C19" s="52"/>
      <c r="D19" s="53"/>
      <c r="E19" s="199"/>
      <c r="F19" s="200"/>
      <c r="G19" s="199"/>
      <c r="H19" s="200"/>
      <c r="I19" s="199">
        <f>SUMIF(F44:F47,A19,I44:I47)</f>
        <v>0</v>
      </c>
      <c r="J19" s="208"/>
    </row>
    <row r="20" spans="1:10" ht="23.25" customHeight="1">
      <c r="A20" s="50" t="s">
        <v>57</v>
      </c>
      <c r="B20" s="51" t="s">
        <v>24</v>
      </c>
      <c r="C20" s="52"/>
      <c r="D20" s="53"/>
      <c r="E20" s="199"/>
      <c r="F20" s="200"/>
      <c r="G20" s="199"/>
      <c r="H20" s="200"/>
      <c r="I20" s="199">
        <f>SUMIF(F44:F47,A20,I44:I47)</f>
        <v>0</v>
      </c>
      <c r="J20" s="208"/>
    </row>
    <row r="21" spans="1:10" ht="23.25" customHeight="1">
      <c r="A21" s="10"/>
      <c r="B21" s="54" t="s">
        <v>25</v>
      </c>
      <c r="C21" s="55"/>
      <c r="D21" s="56"/>
      <c r="E21" s="209"/>
      <c r="F21" s="210"/>
      <c r="G21" s="209"/>
      <c r="H21" s="210"/>
      <c r="I21" s="209">
        <f>SUM(I16:J20)</f>
        <v>0</v>
      </c>
      <c r="J21" s="217"/>
    </row>
    <row r="22" spans="1:10" ht="33" customHeight="1">
      <c r="A22" s="10"/>
      <c r="B22" s="57" t="s">
        <v>29</v>
      </c>
      <c r="C22" s="52"/>
      <c r="D22" s="53"/>
      <c r="E22" s="58"/>
      <c r="F22" s="59"/>
      <c r="G22" s="60"/>
      <c r="H22" s="60"/>
      <c r="I22" s="60"/>
      <c r="J22" s="61"/>
    </row>
    <row r="23" spans="1:10" ht="23.25" customHeight="1">
      <c r="A23" s="10"/>
      <c r="B23" s="62" t="s">
        <v>10</v>
      </c>
      <c r="C23" s="52"/>
      <c r="D23" s="53"/>
      <c r="E23" s="63">
        <v>15</v>
      </c>
      <c r="F23" s="59" t="s">
        <v>0</v>
      </c>
      <c r="G23" s="215">
        <f>I21</f>
        <v>0</v>
      </c>
      <c r="H23" s="216"/>
      <c r="I23" s="216"/>
      <c r="J23" s="61" t="str">
        <f>Mena</f>
        <v>CZK</v>
      </c>
    </row>
    <row r="24" spans="1:10" ht="23.25" customHeight="1" thickBot="1">
      <c r="A24" s="10"/>
      <c r="B24" s="62" t="s">
        <v>11</v>
      </c>
      <c r="C24" s="52"/>
      <c r="D24" s="53"/>
      <c r="E24" s="63">
        <f>SazbaDPH1</f>
        <v>15</v>
      </c>
      <c r="F24" s="59" t="s">
        <v>0</v>
      </c>
      <c r="G24" s="213">
        <f>ZakladDPHSni*0.21</f>
        <v>0</v>
      </c>
      <c r="H24" s="214"/>
      <c r="I24" s="214"/>
      <c r="J24" s="61" t="str">
        <f>Mena</f>
        <v>CZK</v>
      </c>
    </row>
    <row r="25" spans="1:10" ht="27.75" customHeight="1" hidden="1" thickBot="1">
      <c r="A25" s="10"/>
      <c r="B25" s="64" t="s">
        <v>19</v>
      </c>
      <c r="C25" s="65"/>
      <c r="D25" s="65"/>
      <c r="E25" s="66"/>
      <c r="F25" s="67"/>
      <c r="G25" s="196" t="e">
        <f>ZakladDPHSniVypocet+ZakladDPHZaklVypocet</f>
        <v>#REF!</v>
      </c>
      <c r="H25" s="196"/>
      <c r="I25" s="196"/>
      <c r="J25" s="68" t="str">
        <f>Mena</f>
        <v>CZK</v>
      </c>
    </row>
    <row r="26" spans="1:10" ht="27.75" customHeight="1" thickBot="1">
      <c r="A26" s="10"/>
      <c r="B26" s="64" t="s">
        <v>32</v>
      </c>
      <c r="C26" s="69"/>
      <c r="D26" s="69"/>
      <c r="E26" s="69"/>
      <c r="F26" s="69"/>
      <c r="G26" s="207">
        <f>ZakladDPHSni+DPHSni</f>
        <v>0</v>
      </c>
      <c r="H26" s="207"/>
      <c r="I26" s="207"/>
      <c r="J26" s="70" t="s">
        <v>47</v>
      </c>
    </row>
    <row r="27" spans="1:10" ht="12.75" customHeight="1">
      <c r="A27" s="10"/>
      <c r="B27" s="10"/>
      <c r="C27" s="23"/>
      <c r="D27" s="23"/>
      <c r="E27" s="23"/>
      <c r="F27" s="23"/>
      <c r="G27" s="36"/>
      <c r="H27" s="23"/>
      <c r="I27" s="36"/>
      <c r="J27" s="71"/>
    </row>
    <row r="28" spans="1:10" ht="30" customHeight="1">
      <c r="A28" s="10"/>
      <c r="B28" s="10"/>
      <c r="C28" s="23"/>
      <c r="D28" s="23"/>
      <c r="E28" s="23"/>
      <c r="F28" s="23"/>
      <c r="G28" s="36"/>
      <c r="H28" s="23"/>
      <c r="I28" s="36"/>
      <c r="J28" s="71"/>
    </row>
    <row r="29" spans="1:10" ht="18.75" customHeight="1">
      <c r="A29" s="10"/>
      <c r="B29" s="72"/>
      <c r="C29" s="73" t="s">
        <v>9</v>
      </c>
      <c r="D29" s="74"/>
      <c r="E29" s="74"/>
      <c r="F29" s="73" t="s">
        <v>8</v>
      </c>
      <c r="G29" s="74"/>
      <c r="H29" s="75"/>
      <c r="I29" s="74"/>
      <c r="J29" s="71"/>
    </row>
    <row r="30" spans="1:10" ht="47.25" customHeight="1">
      <c r="A30" s="10"/>
      <c r="B30" s="10"/>
      <c r="C30" s="23"/>
      <c r="D30" s="23"/>
      <c r="E30" s="23"/>
      <c r="F30" s="23"/>
      <c r="G30" s="36"/>
      <c r="H30" s="23"/>
      <c r="I30" s="36"/>
      <c r="J30" s="71"/>
    </row>
    <row r="31" spans="1:10" s="81" customFormat="1" ht="18.75" customHeight="1">
      <c r="A31" s="76"/>
      <c r="B31" s="76"/>
      <c r="C31" s="77"/>
      <c r="D31" s="78"/>
      <c r="E31" s="78"/>
      <c r="F31" s="77"/>
      <c r="G31" s="79"/>
      <c r="H31" s="78"/>
      <c r="I31" s="79"/>
      <c r="J31" s="80"/>
    </row>
    <row r="32" spans="1:10" ht="12.75" customHeight="1">
      <c r="A32" s="10"/>
      <c r="B32" s="10"/>
      <c r="C32" s="23"/>
      <c r="D32" s="212" t="s">
        <v>2</v>
      </c>
      <c r="E32" s="212"/>
      <c r="F32" s="23"/>
      <c r="G32" s="36"/>
      <c r="H32" s="82" t="s">
        <v>3</v>
      </c>
      <c r="I32" s="36"/>
      <c r="J32" s="71"/>
    </row>
    <row r="33" spans="1:10" ht="13.5" customHeight="1" thickBot="1">
      <c r="A33" s="83"/>
      <c r="B33" s="83"/>
      <c r="C33" s="84"/>
      <c r="D33" s="84"/>
      <c r="E33" s="84"/>
      <c r="F33" s="84"/>
      <c r="G33" s="85"/>
      <c r="H33" s="84"/>
      <c r="I33" s="85"/>
      <c r="J33" s="86"/>
    </row>
    <row r="34" spans="2:10" ht="27" customHeight="1" hidden="1">
      <c r="B34" s="87" t="s">
        <v>12</v>
      </c>
      <c r="C34" s="88"/>
      <c r="D34" s="88"/>
      <c r="E34" s="88"/>
      <c r="F34" s="89"/>
      <c r="G34" s="89"/>
      <c r="H34" s="89"/>
      <c r="I34" s="89"/>
      <c r="J34" s="88"/>
    </row>
    <row r="35" spans="1:10" ht="25.5" customHeight="1" hidden="1">
      <c r="A35" s="90" t="s">
        <v>34</v>
      </c>
      <c r="B35" s="91" t="s">
        <v>13</v>
      </c>
      <c r="C35" s="92" t="s">
        <v>4</v>
      </c>
      <c r="D35" s="93"/>
      <c r="E35" s="93"/>
      <c r="F35" s="94" t="str">
        <f>B23</f>
        <v>Základ pro sníženou DPH</v>
      </c>
      <c r="G35" s="94" t="e">
        <f>#REF!</f>
        <v>#REF!</v>
      </c>
      <c r="H35" s="95" t="s">
        <v>14</v>
      </c>
      <c r="I35" s="95" t="s">
        <v>1</v>
      </c>
      <c r="J35" s="96" t="s">
        <v>0</v>
      </c>
    </row>
    <row r="36" spans="1:10" ht="25.5" customHeight="1" hidden="1">
      <c r="A36" s="90">
        <v>1</v>
      </c>
      <c r="B36" s="97" t="s">
        <v>45</v>
      </c>
      <c r="C36" s="228" t="s">
        <v>40</v>
      </c>
      <c r="D36" s="229"/>
      <c r="E36" s="229"/>
      <c r="F36" s="98" t="e">
        <f>'Rozpočet Pol'!#REF!</f>
        <v>#REF!</v>
      </c>
      <c r="G36" s="99" t="e">
        <f>'Rozpočet Pol'!#REF!</f>
        <v>#REF!</v>
      </c>
      <c r="H36" s="100" t="e">
        <f>(F36*SazbaDPH1/100)+(G36*SazbaDPH2/100)</f>
        <v>#REF!</v>
      </c>
      <c r="I36" s="100" t="e">
        <f>F36+G36+H36</f>
        <v>#REF!</v>
      </c>
      <c r="J36" s="101" t="e">
        <f>IF(CenaCelkemVypocet=0,"",I36/CenaCelkemVypocet*100)</f>
        <v>#REF!</v>
      </c>
    </row>
    <row r="37" spans="1:10" ht="25.5" customHeight="1" hidden="1">
      <c r="A37" s="90"/>
      <c r="B37" s="230" t="s">
        <v>46</v>
      </c>
      <c r="C37" s="231"/>
      <c r="D37" s="231"/>
      <c r="E37" s="232"/>
      <c r="F37" s="102" t="e">
        <f>SUMIF(A36:A36,"=1",F36:F36)</f>
        <v>#REF!</v>
      </c>
      <c r="G37" s="103" t="e">
        <f>SUMIF(A36:A36,"=1",G36:G36)</f>
        <v>#REF!</v>
      </c>
      <c r="H37" s="103" t="e">
        <f>SUMIF(A36:A36,"=1",H36:H36)</f>
        <v>#REF!</v>
      </c>
      <c r="I37" s="103" t="e">
        <f>SUMIF(A36:A36,"=1",I36:I36)</f>
        <v>#REF!</v>
      </c>
      <c r="J37" s="104" t="e">
        <f>SUMIF(A36:A36,"=1",J36:J36)</f>
        <v>#REF!</v>
      </c>
    </row>
    <row r="41" ht="15.75">
      <c r="B41" s="105" t="s">
        <v>48</v>
      </c>
    </row>
    <row r="43" spans="1:10" ht="25.5" customHeight="1">
      <c r="A43" s="107"/>
      <c r="B43" s="108" t="s">
        <v>13</v>
      </c>
      <c r="C43" s="108" t="s">
        <v>4</v>
      </c>
      <c r="D43" s="109"/>
      <c r="E43" s="109"/>
      <c r="F43" s="110" t="s">
        <v>49</v>
      </c>
      <c r="G43" s="110"/>
      <c r="H43" s="110"/>
      <c r="I43" s="233" t="s">
        <v>25</v>
      </c>
      <c r="J43" s="233"/>
    </row>
    <row r="44" spans="1:10" ht="25.5" customHeight="1">
      <c r="A44" s="111"/>
      <c r="B44" s="112" t="s">
        <v>50</v>
      </c>
      <c r="C44" s="235" t="s">
        <v>51</v>
      </c>
      <c r="D44" s="236"/>
      <c r="E44" s="236"/>
      <c r="F44" s="113" t="s">
        <v>20</v>
      </c>
      <c r="G44" s="114"/>
      <c r="H44" s="114"/>
      <c r="I44" s="234">
        <f>'Rozpočet Pol'!G8</f>
        <v>0</v>
      </c>
      <c r="J44" s="234"/>
    </row>
    <row r="45" spans="1:10" ht="25.5" customHeight="1">
      <c r="A45" s="111"/>
      <c r="B45" s="115" t="s">
        <v>52</v>
      </c>
      <c r="C45" s="219" t="s">
        <v>53</v>
      </c>
      <c r="D45" s="220"/>
      <c r="E45" s="220"/>
      <c r="F45" s="116" t="s">
        <v>20</v>
      </c>
      <c r="G45" s="117"/>
      <c r="H45" s="117"/>
      <c r="I45" s="218">
        <f>'Rozpočet Pol'!G11</f>
        <v>0</v>
      </c>
      <c r="J45" s="218"/>
    </row>
    <row r="46" spans="1:10" ht="25.5" customHeight="1">
      <c r="A46" s="111"/>
      <c r="B46" s="115" t="s">
        <v>54</v>
      </c>
      <c r="C46" s="219" t="s">
        <v>55</v>
      </c>
      <c r="D46" s="220"/>
      <c r="E46" s="220"/>
      <c r="F46" s="116" t="s">
        <v>21</v>
      </c>
      <c r="G46" s="117"/>
      <c r="H46" s="117"/>
      <c r="I46" s="218">
        <f>'Rozpočet Pol'!G16</f>
        <v>0</v>
      </c>
      <c r="J46" s="218"/>
    </row>
    <row r="47" spans="1:10" ht="25.5" customHeight="1">
      <c r="A47" s="111"/>
      <c r="B47" s="118" t="s">
        <v>56</v>
      </c>
      <c r="C47" s="225" t="s">
        <v>23</v>
      </c>
      <c r="D47" s="226"/>
      <c r="E47" s="226"/>
      <c r="F47" s="119" t="s">
        <v>56</v>
      </c>
      <c r="G47" s="120"/>
      <c r="H47" s="120"/>
      <c r="I47" s="224">
        <f>'Rozpočet Pol'!G34</f>
        <v>0</v>
      </c>
      <c r="J47" s="224"/>
    </row>
    <row r="48" spans="1:10" ht="25.5" customHeight="1">
      <c r="A48" s="121"/>
      <c r="B48" s="122" t="s">
        <v>1</v>
      </c>
      <c r="C48" s="122"/>
      <c r="D48" s="123"/>
      <c r="E48" s="123"/>
      <c r="F48" s="124"/>
      <c r="G48" s="125"/>
      <c r="H48" s="125"/>
      <c r="I48" s="227">
        <f>SUM(I44:I47)</f>
        <v>0</v>
      </c>
      <c r="J48" s="227"/>
    </row>
    <row r="49" spans="6:10" ht="12.75">
      <c r="F49" s="126"/>
      <c r="G49" s="127"/>
      <c r="H49" s="126"/>
      <c r="I49" s="127"/>
      <c r="J49" s="127"/>
    </row>
    <row r="50" spans="6:10" ht="12.75">
      <c r="F50" s="126"/>
      <c r="G50" s="127"/>
      <c r="H50" s="126"/>
      <c r="I50" s="127"/>
      <c r="J50" s="127"/>
    </row>
    <row r="51" spans="6:10" ht="12.75">
      <c r="F51" s="126"/>
      <c r="G51" s="127"/>
      <c r="H51" s="126"/>
      <c r="I51" s="127"/>
      <c r="J51" s="127"/>
    </row>
  </sheetData>
  <sheetProtection password="DD63" sheet="1"/>
  <protectedRanges>
    <protectedRange sqref="I11:J12" name="Oblast3"/>
    <protectedRange sqref="B27:J33" name="Oblast1"/>
    <protectedRange sqref="D11:G12" name="Oblast2"/>
  </protectedRanges>
  <mergeCells count="44">
    <mergeCell ref="I46:J46"/>
    <mergeCell ref="C46:E46"/>
    <mergeCell ref="I47:J47"/>
    <mergeCell ref="C47:E47"/>
    <mergeCell ref="I48:J48"/>
    <mergeCell ref="C36:E36"/>
    <mergeCell ref="B37:E37"/>
    <mergeCell ref="I43:J43"/>
    <mergeCell ref="I44:J44"/>
    <mergeCell ref="C44:E44"/>
    <mergeCell ref="I45:J45"/>
    <mergeCell ref="C45:E45"/>
    <mergeCell ref="D2:J2"/>
    <mergeCell ref="E17:F17"/>
    <mergeCell ref="G16:H16"/>
    <mergeCell ref="G17:H17"/>
    <mergeCell ref="G18:H18"/>
    <mergeCell ref="I17:J17"/>
    <mergeCell ref="I18:J18"/>
    <mergeCell ref="E18:F18"/>
    <mergeCell ref="D32:E32"/>
    <mergeCell ref="G24:I24"/>
    <mergeCell ref="G23:I23"/>
    <mergeCell ref="E19:F19"/>
    <mergeCell ref="E20:F20"/>
    <mergeCell ref="I20:J20"/>
    <mergeCell ref="I21:J21"/>
    <mergeCell ref="G19:H19"/>
    <mergeCell ref="B1:J1"/>
    <mergeCell ref="G26:I26"/>
    <mergeCell ref="I16:J16"/>
    <mergeCell ref="I19:J19"/>
    <mergeCell ref="E21:F21"/>
    <mergeCell ref="G21:H21"/>
    <mergeCell ref="E15:F15"/>
    <mergeCell ref="D3:J3"/>
    <mergeCell ref="G25:I25"/>
    <mergeCell ref="G15:H15"/>
    <mergeCell ref="I15:J15"/>
    <mergeCell ref="E16:F16"/>
    <mergeCell ref="D12:G12"/>
    <mergeCell ref="D13:G13"/>
    <mergeCell ref="G20:H20"/>
    <mergeCell ref="D11:G1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5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5.75">
      <c r="A1" s="237" t="s">
        <v>5</v>
      </c>
      <c r="B1" s="237"/>
      <c r="C1" s="238"/>
      <c r="D1" s="237"/>
      <c r="E1" s="237"/>
      <c r="F1" s="237"/>
      <c r="G1" s="237"/>
    </row>
    <row r="2" spans="1:7" ht="24.75" customHeight="1">
      <c r="A2" s="7" t="s">
        <v>36</v>
      </c>
      <c r="B2" s="6"/>
      <c r="C2" s="239"/>
      <c r="D2" s="239"/>
      <c r="E2" s="239"/>
      <c r="F2" s="239"/>
      <c r="G2" s="240"/>
    </row>
    <row r="3" spans="1:7" ht="24.75" customHeight="1" hidden="1">
      <c r="A3" s="7" t="s">
        <v>6</v>
      </c>
      <c r="B3" s="6"/>
      <c r="C3" s="239"/>
      <c r="D3" s="239"/>
      <c r="E3" s="239"/>
      <c r="F3" s="239"/>
      <c r="G3" s="240"/>
    </row>
    <row r="4" spans="1:7" ht="24.75" customHeight="1" hidden="1">
      <c r="A4" s="7" t="s">
        <v>7</v>
      </c>
      <c r="B4" s="6"/>
      <c r="C4" s="239"/>
      <c r="D4" s="239"/>
      <c r="E4" s="239"/>
      <c r="F4" s="239"/>
      <c r="G4" s="240"/>
    </row>
    <row r="5" spans="2:4" ht="12.75" hidden="1">
      <c r="B5" s="2"/>
      <c r="C5" s="3"/>
      <c r="D5" s="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5"/>
  <sheetViews>
    <sheetView tabSelected="1" zoomScalePageLayoutView="0" workbookViewId="0" topLeftCell="A6">
      <selection activeCell="F19" sqref="F19"/>
    </sheetView>
  </sheetViews>
  <sheetFormatPr defaultColWidth="9.00390625" defaultRowHeight="12.75" outlineLevelRow="1"/>
  <cols>
    <col min="1" max="1" width="4.25390625" style="9" customWidth="1"/>
    <col min="2" max="2" width="14.375" style="186" customWidth="1"/>
    <col min="3" max="3" width="38.25390625" style="186" customWidth="1"/>
    <col min="4" max="4" width="4.625" style="9" customWidth="1"/>
    <col min="5" max="5" width="10.625" style="9" customWidth="1"/>
    <col min="6" max="6" width="9.875" style="9" customWidth="1"/>
    <col min="7" max="7" width="12.75390625" style="9" customWidth="1"/>
    <col min="8" max="21" width="0" style="9" hidden="1" customWidth="1"/>
    <col min="22" max="28" width="9.125" style="9" customWidth="1"/>
    <col min="29" max="39" width="0" style="9" hidden="1" customWidth="1"/>
    <col min="40" max="16384" width="9.125" style="9" customWidth="1"/>
  </cols>
  <sheetData>
    <row r="1" spans="1:31" ht="15.75" customHeight="1">
      <c r="A1" s="241" t="s">
        <v>5</v>
      </c>
      <c r="B1" s="241"/>
      <c r="C1" s="241"/>
      <c r="D1" s="241"/>
      <c r="E1" s="241"/>
      <c r="F1" s="241"/>
      <c r="G1" s="241"/>
      <c r="AE1" s="9" t="s">
        <v>59</v>
      </c>
    </row>
    <row r="2" spans="1:31" ht="24.75" customHeight="1">
      <c r="A2" s="137" t="s">
        <v>58</v>
      </c>
      <c r="B2" s="138"/>
      <c r="C2" s="242" t="s">
        <v>151</v>
      </c>
      <c r="D2" s="243"/>
      <c r="E2" s="243"/>
      <c r="F2" s="243"/>
      <c r="G2" s="244"/>
      <c r="AE2" s="9" t="s">
        <v>60</v>
      </c>
    </row>
    <row r="3" spans="1:31" ht="24.75" customHeight="1">
      <c r="A3" s="139" t="s">
        <v>6</v>
      </c>
      <c r="B3" s="140"/>
      <c r="C3" s="245" t="s">
        <v>152</v>
      </c>
      <c r="D3" s="246"/>
      <c r="E3" s="246"/>
      <c r="F3" s="246"/>
      <c r="G3" s="247"/>
      <c r="AE3" s="9" t="s">
        <v>61</v>
      </c>
    </row>
    <row r="4" spans="1:31" ht="24.75" customHeight="1" hidden="1">
      <c r="A4" s="139" t="s">
        <v>7</v>
      </c>
      <c r="B4" s="140"/>
      <c r="C4" s="245"/>
      <c r="D4" s="246"/>
      <c r="E4" s="246"/>
      <c r="F4" s="246"/>
      <c r="G4" s="247"/>
      <c r="AE4" s="9" t="s">
        <v>62</v>
      </c>
    </row>
    <row r="5" spans="1:31" ht="12.75" hidden="1">
      <c r="A5" s="141" t="s">
        <v>63</v>
      </c>
      <c r="B5" s="142"/>
      <c r="C5" s="143"/>
      <c r="D5" s="144"/>
      <c r="E5" s="144"/>
      <c r="F5" s="144"/>
      <c r="G5" s="145"/>
      <c r="AE5" s="9" t="s">
        <v>64</v>
      </c>
    </row>
    <row r="7" spans="1:21" ht="38.25">
      <c r="A7" s="146" t="s">
        <v>65</v>
      </c>
      <c r="B7" s="147" t="s">
        <v>66</v>
      </c>
      <c r="C7" s="147" t="s">
        <v>67</v>
      </c>
      <c r="D7" s="146" t="s">
        <v>68</v>
      </c>
      <c r="E7" s="146" t="s">
        <v>69</v>
      </c>
      <c r="F7" s="148" t="s">
        <v>70</v>
      </c>
      <c r="G7" s="149" t="s">
        <v>25</v>
      </c>
      <c r="H7" s="150" t="s">
        <v>26</v>
      </c>
      <c r="I7" s="150" t="s">
        <v>71</v>
      </c>
      <c r="J7" s="150" t="s">
        <v>27</v>
      </c>
      <c r="K7" s="150" t="s">
        <v>72</v>
      </c>
      <c r="L7" s="150" t="s">
        <v>73</v>
      </c>
      <c r="M7" s="150" t="s">
        <v>74</v>
      </c>
      <c r="N7" s="150" t="s">
        <v>75</v>
      </c>
      <c r="O7" s="150" t="s">
        <v>76</v>
      </c>
      <c r="P7" s="150" t="s">
        <v>77</v>
      </c>
      <c r="Q7" s="150" t="s">
        <v>78</v>
      </c>
      <c r="R7" s="150" t="s">
        <v>79</v>
      </c>
      <c r="S7" s="150" t="s">
        <v>80</v>
      </c>
      <c r="T7" s="150" t="s">
        <v>81</v>
      </c>
      <c r="U7" s="151" t="s">
        <v>82</v>
      </c>
    </row>
    <row r="8" spans="1:31" ht="12.75">
      <c r="A8" s="152" t="s">
        <v>83</v>
      </c>
      <c r="B8" s="153" t="s">
        <v>50</v>
      </c>
      <c r="C8" s="154" t="s">
        <v>51</v>
      </c>
      <c r="D8" s="155"/>
      <c r="E8" s="156"/>
      <c r="F8" s="157"/>
      <c r="G8" s="157">
        <f>SUMIF(AE9:AE10,"&lt;&gt;NOR",G9:G10)</f>
        <v>0</v>
      </c>
      <c r="H8" s="157"/>
      <c r="I8" s="157">
        <f>SUM(I9:I10)</f>
        <v>0</v>
      </c>
      <c r="J8" s="157"/>
      <c r="K8" s="157">
        <f>SUM(K9:K10)</f>
        <v>0</v>
      </c>
      <c r="L8" s="157"/>
      <c r="M8" s="157">
        <f>SUM(M9:M10)</f>
        <v>0</v>
      </c>
      <c r="N8" s="158"/>
      <c r="O8" s="158">
        <f>SUM(O9:O10)</f>
        <v>0</v>
      </c>
      <c r="P8" s="158"/>
      <c r="Q8" s="158">
        <f>SUM(Q9:Q10)</f>
        <v>0</v>
      </c>
      <c r="R8" s="158"/>
      <c r="S8" s="158"/>
      <c r="T8" s="152"/>
      <c r="U8" s="158">
        <f>SUM(U9:U10)</f>
        <v>80</v>
      </c>
      <c r="AE8" s="9" t="s">
        <v>84</v>
      </c>
    </row>
    <row r="9" spans="1:60" ht="13.5" outlineLevel="1">
      <c r="A9" s="159">
        <v>1</v>
      </c>
      <c r="B9" s="160" t="s">
        <v>85</v>
      </c>
      <c r="C9" s="161" t="s">
        <v>86</v>
      </c>
      <c r="D9" s="162" t="s">
        <v>87</v>
      </c>
      <c r="E9" s="163">
        <v>1</v>
      </c>
      <c r="F9" s="189"/>
      <c r="G9" s="165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15</v>
      </c>
      <c r="M9" s="165">
        <f>G9*(1+L9/100)</f>
        <v>0</v>
      </c>
      <c r="N9" s="166">
        <v>0</v>
      </c>
      <c r="O9" s="166">
        <f>ROUND(E9*N9,5)</f>
        <v>0</v>
      </c>
      <c r="P9" s="166">
        <v>0</v>
      </c>
      <c r="Q9" s="166">
        <f>ROUND(E9*P9,5)</f>
        <v>0</v>
      </c>
      <c r="R9" s="166"/>
      <c r="S9" s="166"/>
      <c r="T9" s="167">
        <v>0</v>
      </c>
      <c r="U9" s="166">
        <f>ROUND(E9*T9,2)</f>
        <v>0</v>
      </c>
      <c r="V9" s="168"/>
      <c r="W9" s="168"/>
      <c r="X9" s="168"/>
      <c r="Y9" s="168"/>
      <c r="Z9" s="168"/>
      <c r="AA9" s="168"/>
      <c r="AB9" s="168"/>
      <c r="AC9" s="168"/>
      <c r="AD9" s="168"/>
      <c r="AE9" s="168" t="s">
        <v>88</v>
      </c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3.5" outlineLevel="1">
      <c r="A10" s="159">
        <v>2</v>
      </c>
      <c r="B10" s="160" t="s">
        <v>89</v>
      </c>
      <c r="C10" s="161" t="s">
        <v>90</v>
      </c>
      <c r="D10" s="162" t="s">
        <v>91</v>
      </c>
      <c r="E10" s="163">
        <v>40</v>
      </c>
      <c r="F10" s="190"/>
      <c r="G10" s="165">
        <f>ROUND(E10*F10,2)</f>
        <v>0</v>
      </c>
      <c r="H10" s="164"/>
      <c r="I10" s="165">
        <f>ROUND(E10*H10,2)</f>
        <v>0</v>
      </c>
      <c r="J10" s="164"/>
      <c r="K10" s="165">
        <f>ROUND(E10*J10,2)</f>
        <v>0</v>
      </c>
      <c r="L10" s="165">
        <v>15</v>
      </c>
      <c r="M10" s="165">
        <f>G10*(1+L10/100)</f>
        <v>0</v>
      </c>
      <c r="N10" s="166">
        <v>0</v>
      </c>
      <c r="O10" s="166">
        <f>ROUND(E10*N10,5)</f>
        <v>0</v>
      </c>
      <c r="P10" s="166">
        <v>0</v>
      </c>
      <c r="Q10" s="166">
        <f>ROUND(E10*P10,5)</f>
        <v>0</v>
      </c>
      <c r="R10" s="166"/>
      <c r="S10" s="166"/>
      <c r="T10" s="167">
        <v>2</v>
      </c>
      <c r="U10" s="166">
        <f>ROUND(E10*T10,2)</f>
        <v>80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 t="s">
        <v>88</v>
      </c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31" ht="12.75">
      <c r="A11" s="169" t="s">
        <v>83</v>
      </c>
      <c r="B11" s="170" t="s">
        <v>52</v>
      </c>
      <c r="C11" s="171" t="s">
        <v>53</v>
      </c>
      <c r="D11" s="172"/>
      <c r="E11" s="173"/>
      <c r="F11" s="191"/>
      <c r="G11" s="174">
        <f>SUMIF(AE12:AE15,"&lt;&gt;NOR",G12:G15)</f>
        <v>0</v>
      </c>
      <c r="H11" s="174"/>
      <c r="I11" s="174">
        <f>SUM(I12:I15)</f>
        <v>0</v>
      </c>
      <c r="J11" s="174"/>
      <c r="K11" s="174">
        <f>SUM(K12:K15)</f>
        <v>0</v>
      </c>
      <c r="L11" s="174"/>
      <c r="M11" s="174">
        <f>SUM(M12:M15)</f>
        <v>0</v>
      </c>
      <c r="N11" s="175"/>
      <c r="O11" s="175">
        <f>SUM(O12:O15)</f>
        <v>0</v>
      </c>
      <c r="P11" s="175"/>
      <c r="Q11" s="175">
        <f>SUM(Q12:Q15)</f>
        <v>0</v>
      </c>
      <c r="R11" s="175"/>
      <c r="S11" s="175"/>
      <c r="T11" s="176"/>
      <c r="U11" s="175">
        <f>SUM(U12:U15)</f>
        <v>0.33999999999999997</v>
      </c>
      <c r="AE11" s="9" t="s">
        <v>84</v>
      </c>
    </row>
    <row r="12" spans="1:60" ht="13.5" outlineLevel="1">
      <c r="A12" s="159">
        <v>3</v>
      </c>
      <c r="B12" s="160" t="s">
        <v>92</v>
      </c>
      <c r="C12" s="161" t="s">
        <v>93</v>
      </c>
      <c r="D12" s="162" t="s">
        <v>94</v>
      </c>
      <c r="E12" s="163">
        <v>0.304</v>
      </c>
      <c r="F12" s="190"/>
      <c r="G12" s="165">
        <f>ROUND(E12*F12,2)</f>
        <v>0</v>
      </c>
      <c r="H12" s="164"/>
      <c r="I12" s="165">
        <f>ROUND(E12*H12,2)</f>
        <v>0</v>
      </c>
      <c r="J12" s="164"/>
      <c r="K12" s="165">
        <f>ROUND(E12*J12,2)</f>
        <v>0</v>
      </c>
      <c r="L12" s="165">
        <v>15</v>
      </c>
      <c r="M12" s="165">
        <f>G12*(1+L12/100)</f>
        <v>0</v>
      </c>
      <c r="N12" s="166">
        <v>0</v>
      </c>
      <c r="O12" s="166">
        <f>ROUND(E12*N12,5)</f>
        <v>0</v>
      </c>
      <c r="P12" s="166">
        <v>0</v>
      </c>
      <c r="Q12" s="166">
        <f>ROUND(E12*P12,5)</f>
        <v>0</v>
      </c>
      <c r="R12" s="166"/>
      <c r="S12" s="166"/>
      <c r="T12" s="167">
        <v>0.638</v>
      </c>
      <c r="U12" s="166">
        <f>ROUND(E12*T12,2)</f>
        <v>0.19</v>
      </c>
      <c r="V12" s="168"/>
      <c r="W12" s="168"/>
      <c r="X12" s="168"/>
      <c r="Y12" s="168"/>
      <c r="Z12" s="168"/>
      <c r="AA12" s="168"/>
      <c r="AB12" s="168"/>
      <c r="AC12" s="168"/>
      <c r="AD12" s="168"/>
      <c r="AE12" s="168" t="s">
        <v>88</v>
      </c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3.5" outlineLevel="1">
      <c r="A13" s="159">
        <v>4</v>
      </c>
      <c r="B13" s="160" t="s">
        <v>95</v>
      </c>
      <c r="C13" s="161" t="s">
        <v>96</v>
      </c>
      <c r="D13" s="162" t="s">
        <v>94</v>
      </c>
      <c r="E13" s="163">
        <v>0.304</v>
      </c>
      <c r="F13" s="190"/>
      <c r="G13" s="165">
        <f>ROUND(E13*F13,2)</f>
        <v>0</v>
      </c>
      <c r="H13" s="164"/>
      <c r="I13" s="165">
        <f>ROUND(E13*H13,2)</f>
        <v>0</v>
      </c>
      <c r="J13" s="164"/>
      <c r="K13" s="165">
        <f>ROUND(E13*J13,2)</f>
        <v>0</v>
      </c>
      <c r="L13" s="165">
        <v>15</v>
      </c>
      <c r="M13" s="165">
        <f>G13*(1+L13/100)</f>
        <v>0</v>
      </c>
      <c r="N13" s="166">
        <v>0</v>
      </c>
      <c r="O13" s="166">
        <f>ROUND(E13*N13,5)</f>
        <v>0</v>
      </c>
      <c r="P13" s="166">
        <v>0</v>
      </c>
      <c r="Q13" s="166">
        <f>ROUND(E13*P13,5)</f>
        <v>0</v>
      </c>
      <c r="R13" s="166"/>
      <c r="S13" s="166"/>
      <c r="T13" s="167">
        <v>0.49</v>
      </c>
      <c r="U13" s="166">
        <f>ROUND(E13*T13,2)</f>
        <v>0.15</v>
      </c>
      <c r="V13" s="168"/>
      <c r="W13" s="168"/>
      <c r="X13" s="168"/>
      <c r="Y13" s="168"/>
      <c r="Z13" s="168"/>
      <c r="AA13" s="168"/>
      <c r="AB13" s="168"/>
      <c r="AC13" s="168"/>
      <c r="AD13" s="168"/>
      <c r="AE13" s="168" t="s">
        <v>88</v>
      </c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3.5" outlineLevel="1">
      <c r="A14" s="159">
        <v>5</v>
      </c>
      <c r="B14" s="160" t="s">
        <v>97</v>
      </c>
      <c r="C14" s="161" t="s">
        <v>98</v>
      </c>
      <c r="D14" s="162" t="s">
        <v>94</v>
      </c>
      <c r="E14" s="163">
        <v>7.296</v>
      </c>
      <c r="F14" s="190"/>
      <c r="G14" s="165">
        <f>ROUND(E14*F14,2)</f>
        <v>0</v>
      </c>
      <c r="H14" s="164"/>
      <c r="I14" s="165">
        <f>ROUND(E14*H14,2)</f>
        <v>0</v>
      </c>
      <c r="J14" s="164"/>
      <c r="K14" s="165">
        <f>ROUND(E14*J14,2)</f>
        <v>0</v>
      </c>
      <c r="L14" s="165">
        <v>15</v>
      </c>
      <c r="M14" s="165">
        <f>G14*(1+L14/100)</f>
        <v>0</v>
      </c>
      <c r="N14" s="166">
        <v>0</v>
      </c>
      <c r="O14" s="166">
        <f>ROUND(E14*N14,5)</f>
        <v>0</v>
      </c>
      <c r="P14" s="166">
        <v>0</v>
      </c>
      <c r="Q14" s="166">
        <f>ROUND(E14*P14,5)</f>
        <v>0</v>
      </c>
      <c r="R14" s="166"/>
      <c r="S14" s="166"/>
      <c r="T14" s="167">
        <v>0</v>
      </c>
      <c r="U14" s="166">
        <f>ROUND(E14*T14,2)</f>
        <v>0</v>
      </c>
      <c r="V14" s="168"/>
      <c r="W14" s="168"/>
      <c r="X14" s="168"/>
      <c r="Y14" s="168"/>
      <c r="Z14" s="168"/>
      <c r="AA14" s="168"/>
      <c r="AB14" s="168"/>
      <c r="AC14" s="168"/>
      <c r="AD14" s="168"/>
      <c r="AE14" s="168" t="s">
        <v>88</v>
      </c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3.5" outlineLevel="1">
      <c r="A15" s="159">
        <v>6</v>
      </c>
      <c r="B15" s="160" t="s">
        <v>99</v>
      </c>
      <c r="C15" s="161" t="s">
        <v>100</v>
      </c>
      <c r="D15" s="162" t="s">
        <v>94</v>
      </c>
      <c r="E15" s="163">
        <v>0.304</v>
      </c>
      <c r="F15" s="190"/>
      <c r="G15" s="165">
        <f>ROUND(E15*F15,2)</f>
        <v>0</v>
      </c>
      <c r="H15" s="164"/>
      <c r="I15" s="165">
        <f>ROUND(E15*H15,2)</f>
        <v>0</v>
      </c>
      <c r="J15" s="164"/>
      <c r="K15" s="165">
        <f>ROUND(E15*J15,2)</f>
        <v>0</v>
      </c>
      <c r="L15" s="165">
        <v>15</v>
      </c>
      <c r="M15" s="165">
        <f>G15*(1+L15/100)</f>
        <v>0</v>
      </c>
      <c r="N15" s="166">
        <v>0</v>
      </c>
      <c r="O15" s="166">
        <f>ROUND(E15*N15,5)</f>
        <v>0</v>
      </c>
      <c r="P15" s="166">
        <v>0</v>
      </c>
      <c r="Q15" s="166">
        <f>ROUND(E15*P15,5)</f>
        <v>0</v>
      </c>
      <c r="R15" s="166"/>
      <c r="S15" s="166"/>
      <c r="T15" s="167">
        <v>0</v>
      </c>
      <c r="U15" s="166">
        <f>ROUND(E15*T15,2)</f>
        <v>0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8" t="s">
        <v>88</v>
      </c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31" ht="12.75">
      <c r="A16" s="169" t="s">
        <v>83</v>
      </c>
      <c r="B16" s="170" t="s">
        <v>54</v>
      </c>
      <c r="C16" s="171" t="s">
        <v>55</v>
      </c>
      <c r="D16" s="172"/>
      <c r="E16" s="173"/>
      <c r="F16" s="191"/>
      <c r="G16" s="174">
        <f>SUMIF(AE17:AE33,"&lt;&gt;NOR",G17:G33)</f>
        <v>0</v>
      </c>
      <c r="H16" s="174"/>
      <c r="I16" s="174">
        <f>SUM(I17:I33)</f>
        <v>0</v>
      </c>
      <c r="J16" s="174"/>
      <c r="K16" s="174">
        <f>SUM(K17:K33)</f>
        <v>0</v>
      </c>
      <c r="L16" s="174"/>
      <c r="M16" s="174">
        <f>SUM(M17:M33)</f>
        <v>0</v>
      </c>
      <c r="N16" s="175"/>
      <c r="O16" s="175">
        <f>SUM(O17:O33)</f>
        <v>0.19702000000000003</v>
      </c>
      <c r="P16" s="175"/>
      <c r="Q16" s="175">
        <f>SUM(Q17:Q33)</f>
        <v>0.304</v>
      </c>
      <c r="R16" s="175"/>
      <c r="S16" s="175"/>
      <c r="T16" s="176"/>
      <c r="U16" s="175">
        <f>SUM(U17:U33)</f>
        <v>54.190000000000005</v>
      </c>
      <c r="AE16" s="9" t="s">
        <v>84</v>
      </c>
    </row>
    <row r="17" spans="1:60" ht="13.5" outlineLevel="1">
      <c r="A17" s="159">
        <v>7</v>
      </c>
      <c r="B17" s="160" t="s">
        <v>101</v>
      </c>
      <c r="C17" s="161" t="s">
        <v>102</v>
      </c>
      <c r="D17" s="162" t="s">
        <v>103</v>
      </c>
      <c r="E17" s="163">
        <v>44</v>
      </c>
      <c r="F17" s="190"/>
      <c r="G17" s="165">
        <f aca="true" t="shared" si="0" ref="G17:G33">ROUND(E17*F17,2)</f>
        <v>0</v>
      </c>
      <c r="H17" s="164"/>
      <c r="I17" s="165">
        <f aca="true" t="shared" si="1" ref="I17:I33">ROUND(E17*H17,2)</f>
        <v>0</v>
      </c>
      <c r="J17" s="164"/>
      <c r="K17" s="165">
        <f aca="true" t="shared" si="2" ref="K17:K33">ROUND(E17*J17,2)</f>
        <v>0</v>
      </c>
      <c r="L17" s="165">
        <v>15</v>
      </c>
      <c r="M17" s="165">
        <f aca="true" t="shared" si="3" ref="M17:M33">G17*(1+L17/100)</f>
        <v>0</v>
      </c>
      <c r="N17" s="166">
        <v>0</v>
      </c>
      <c r="O17" s="166">
        <f aca="true" t="shared" si="4" ref="O17:O33">ROUND(E17*N17,5)</f>
        <v>0</v>
      </c>
      <c r="P17" s="166">
        <v>0</v>
      </c>
      <c r="Q17" s="166">
        <f aca="true" t="shared" si="5" ref="Q17:Q33">ROUND(E17*P17,5)</f>
        <v>0</v>
      </c>
      <c r="R17" s="166"/>
      <c r="S17" s="166"/>
      <c r="T17" s="167">
        <v>0</v>
      </c>
      <c r="U17" s="166">
        <f aca="true" t="shared" si="6" ref="U17:U33">ROUND(E17*T17,2)</f>
        <v>0</v>
      </c>
      <c r="V17" s="168"/>
      <c r="W17" s="168"/>
      <c r="X17" s="168"/>
      <c r="Y17" s="168"/>
      <c r="Z17" s="168"/>
      <c r="AA17" s="168"/>
      <c r="AB17" s="168"/>
      <c r="AC17" s="168"/>
      <c r="AD17" s="168"/>
      <c r="AE17" s="168" t="s">
        <v>88</v>
      </c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3.5" outlineLevel="1">
      <c r="A18" s="159">
        <v>8</v>
      </c>
      <c r="B18" s="160" t="s">
        <v>104</v>
      </c>
      <c r="C18" s="161" t="s">
        <v>105</v>
      </c>
      <c r="D18" s="162" t="s">
        <v>103</v>
      </c>
      <c r="E18" s="163">
        <v>64</v>
      </c>
      <c r="F18" s="190"/>
      <c r="G18" s="165">
        <f t="shared" si="0"/>
        <v>0</v>
      </c>
      <c r="H18" s="164"/>
      <c r="I18" s="165">
        <f t="shared" si="1"/>
        <v>0</v>
      </c>
      <c r="J18" s="164"/>
      <c r="K18" s="165">
        <f t="shared" si="2"/>
        <v>0</v>
      </c>
      <c r="L18" s="165">
        <v>15</v>
      </c>
      <c r="M18" s="165">
        <f t="shared" si="3"/>
        <v>0</v>
      </c>
      <c r="N18" s="166">
        <v>0</v>
      </c>
      <c r="O18" s="166">
        <f t="shared" si="4"/>
        <v>0</v>
      </c>
      <c r="P18" s="166">
        <v>0.00475</v>
      </c>
      <c r="Q18" s="166">
        <f t="shared" si="5"/>
        <v>0.304</v>
      </c>
      <c r="R18" s="166"/>
      <c r="S18" s="166"/>
      <c r="T18" s="167">
        <v>0.16239</v>
      </c>
      <c r="U18" s="166">
        <f t="shared" si="6"/>
        <v>10.39</v>
      </c>
      <c r="V18" s="168"/>
      <c r="W18" s="168"/>
      <c r="X18" s="168"/>
      <c r="Y18" s="168"/>
      <c r="Z18" s="168"/>
      <c r="AA18" s="168"/>
      <c r="AB18" s="168"/>
      <c r="AC18" s="168"/>
      <c r="AD18" s="168"/>
      <c r="AE18" s="168" t="s">
        <v>106</v>
      </c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3.5" outlineLevel="1">
      <c r="A19" s="159">
        <v>9</v>
      </c>
      <c r="B19" s="160" t="s">
        <v>107</v>
      </c>
      <c r="C19" s="161" t="s">
        <v>108</v>
      </c>
      <c r="D19" s="162" t="s">
        <v>87</v>
      </c>
      <c r="E19" s="163">
        <v>48</v>
      </c>
      <c r="F19" s="190"/>
      <c r="G19" s="165">
        <f t="shared" si="0"/>
        <v>0</v>
      </c>
      <c r="H19" s="164"/>
      <c r="I19" s="165">
        <f t="shared" si="1"/>
        <v>0</v>
      </c>
      <c r="J19" s="164"/>
      <c r="K19" s="165">
        <f t="shared" si="2"/>
        <v>0</v>
      </c>
      <c r="L19" s="165">
        <v>15</v>
      </c>
      <c r="M19" s="165">
        <f t="shared" si="3"/>
        <v>0</v>
      </c>
      <c r="N19" s="166">
        <v>5E-05</v>
      </c>
      <c r="O19" s="166">
        <f t="shared" si="4"/>
        <v>0.0024</v>
      </c>
      <c r="P19" s="166">
        <v>0</v>
      </c>
      <c r="Q19" s="166">
        <f t="shared" si="5"/>
        <v>0</v>
      </c>
      <c r="R19" s="166"/>
      <c r="S19" s="166"/>
      <c r="T19" s="167">
        <v>0.115</v>
      </c>
      <c r="U19" s="166">
        <f t="shared" si="6"/>
        <v>5.52</v>
      </c>
      <c r="V19" s="168"/>
      <c r="W19" s="168"/>
      <c r="X19" s="168"/>
      <c r="Y19" s="168"/>
      <c r="Z19" s="168"/>
      <c r="AA19" s="168"/>
      <c r="AB19" s="168"/>
      <c r="AC19" s="168"/>
      <c r="AD19" s="168"/>
      <c r="AE19" s="168" t="s">
        <v>88</v>
      </c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25.5" outlineLevel="1">
      <c r="A20" s="159">
        <v>10</v>
      </c>
      <c r="B20" s="160" t="s">
        <v>109</v>
      </c>
      <c r="C20" s="161" t="s">
        <v>110</v>
      </c>
      <c r="D20" s="162" t="s">
        <v>103</v>
      </c>
      <c r="E20" s="163">
        <v>44</v>
      </c>
      <c r="F20" s="190"/>
      <c r="G20" s="165">
        <f t="shared" si="0"/>
        <v>0</v>
      </c>
      <c r="H20" s="164"/>
      <c r="I20" s="165">
        <f t="shared" si="1"/>
        <v>0</v>
      </c>
      <c r="J20" s="164"/>
      <c r="K20" s="165">
        <f t="shared" si="2"/>
        <v>0</v>
      </c>
      <c r="L20" s="165">
        <v>15</v>
      </c>
      <c r="M20" s="165">
        <f t="shared" si="3"/>
        <v>0</v>
      </c>
      <c r="N20" s="166">
        <v>0.00308</v>
      </c>
      <c r="O20" s="166">
        <f t="shared" si="4"/>
        <v>0.13552</v>
      </c>
      <c r="P20" s="166">
        <v>0</v>
      </c>
      <c r="Q20" s="166">
        <f t="shared" si="5"/>
        <v>0</v>
      </c>
      <c r="R20" s="166"/>
      <c r="S20" s="166"/>
      <c r="T20" s="167">
        <v>0.575</v>
      </c>
      <c r="U20" s="166">
        <f t="shared" si="6"/>
        <v>25.3</v>
      </c>
      <c r="V20" s="168"/>
      <c r="W20" s="168"/>
      <c r="X20" s="168"/>
      <c r="Y20" s="168"/>
      <c r="Z20" s="168"/>
      <c r="AA20" s="168"/>
      <c r="AB20" s="168"/>
      <c r="AC20" s="168"/>
      <c r="AD20" s="168"/>
      <c r="AE20" s="168" t="s">
        <v>88</v>
      </c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3.5" outlineLevel="1">
      <c r="A21" s="159">
        <v>11</v>
      </c>
      <c r="B21" s="160" t="s">
        <v>111</v>
      </c>
      <c r="C21" s="161" t="s">
        <v>112</v>
      </c>
      <c r="D21" s="162" t="s">
        <v>87</v>
      </c>
      <c r="E21" s="163">
        <v>2</v>
      </c>
      <c r="F21" s="190"/>
      <c r="G21" s="165">
        <f t="shared" si="0"/>
        <v>0</v>
      </c>
      <c r="H21" s="164"/>
      <c r="I21" s="165">
        <f t="shared" si="1"/>
        <v>0</v>
      </c>
      <c r="J21" s="164"/>
      <c r="K21" s="165">
        <f t="shared" si="2"/>
        <v>0</v>
      </c>
      <c r="L21" s="165">
        <v>15</v>
      </c>
      <c r="M21" s="165">
        <f t="shared" si="3"/>
        <v>0</v>
      </c>
      <c r="N21" s="166">
        <v>0.00165</v>
      </c>
      <c r="O21" s="166">
        <f t="shared" si="4"/>
        <v>0.0033</v>
      </c>
      <c r="P21" s="166">
        <v>0</v>
      </c>
      <c r="Q21" s="166">
        <f t="shared" si="5"/>
        <v>0</v>
      </c>
      <c r="R21" s="166"/>
      <c r="S21" s="166"/>
      <c r="T21" s="167">
        <v>1.13735</v>
      </c>
      <c r="U21" s="166">
        <f t="shared" si="6"/>
        <v>2.27</v>
      </c>
      <c r="V21" s="168"/>
      <c r="W21" s="168"/>
      <c r="X21" s="168"/>
      <c r="Y21" s="168"/>
      <c r="Z21" s="168"/>
      <c r="AA21" s="168"/>
      <c r="AB21" s="168"/>
      <c r="AC21" s="168"/>
      <c r="AD21" s="168"/>
      <c r="AE21" s="168" t="s">
        <v>88</v>
      </c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13.5" outlineLevel="1">
      <c r="A22" s="159">
        <v>12</v>
      </c>
      <c r="B22" s="160" t="s">
        <v>113</v>
      </c>
      <c r="C22" s="161" t="s">
        <v>114</v>
      </c>
      <c r="D22" s="162" t="s">
        <v>87</v>
      </c>
      <c r="E22" s="163">
        <v>2</v>
      </c>
      <c r="F22" s="190"/>
      <c r="G22" s="165">
        <f t="shared" si="0"/>
        <v>0</v>
      </c>
      <c r="H22" s="164"/>
      <c r="I22" s="165">
        <f t="shared" si="1"/>
        <v>0</v>
      </c>
      <c r="J22" s="164"/>
      <c r="K22" s="165">
        <f t="shared" si="2"/>
        <v>0</v>
      </c>
      <c r="L22" s="165">
        <v>15</v>
      </c>
      <c r="M22" s="165">
        <f t="shared" si="3"/>
        <v>0</v>
      </c>
      <c r="N22" s="166">
        <v>0</v>
      </c>
      <c r="O22" s="166">
        <f t="shared" si="4"/>
        <v>0</v>
      </c>
      <c r="P22" s="166">
        <v>0</v>
      </c>
      <c r="Q22" s="166">
        <f t="shared" si="5"/>
        <v>0</v>
      </c>
      <c r="R22" s="166"/>
      <c r="S22" s="166"/>
      <c r="T22" s="167">
        <v>0</v>
      </c>
      <c r="U22" s="166">
        <f t="shared" si="6"/>
        <v>0</v>
      </c>
      <c r="V22" s="168"/>
      <c r="W22" s="168"/>
      <c r="X22" s="168"/>
      <c r="Y22" s="168"/>
      <c r="Z22" s="168"/>
      <c r="AA22" s="168"/>
      <c r="AB22" s="168"/>
      <c r="AC22" s="168"/>
      <c r="AD22" s="168"/>
      <c r="AE22" s="168" t="s">
        <v>88</v>
      </c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3.5" outlineLevel="1">
      <c r="A23" s="159">
        <v>13</v>
      </c>
      <c r="B23" s="160" t="s">
        <v>115</v>
      </c>
      <c r="C23" s="161" t="s">
        <v>116</v>
      </c>
      <c r="D23" s="162" t="s">
        <v>87</v>
      </c>
      <c r="E23" s="163">
        <v>2</v>
      </c>
      <c r="F23" s="190"/>
      <c r="G23" s="165">
        <f t="shared" si="0"/>
        <v>0</v>
      </c>
      <c r="H23" s="164"/>
      <c r="I23" s="165">
        <f t="shared" si="1"/>
        <v>0</v>
      </c>
      <c r="J23" s="164"/>
      <c r="K23" s="165">
        <f t="shared" si="2"/>
        <v>0</v>
      </c>
      <c r="L23" s="165">
        <v>15</v>
      </c>
      <c r="M23" s="165">
        <f t="shared" si="3"/>
        <v>0</v>
      </c>
      <c r="N23" s="166">
        <v>0</v>
      </c>
      <c r="O23" s="166">
        <f t="shared" si="4"/>
        <v>0</v>
      </c>
      <c r="P23" s="166">
        <v>0</v>
      </c>
      <c r="Q23" s="166">
        <f t="shared" si="5"/>
        <v>0</v>
      </c>
      <c r="R23" s="166"/>
      <c r="S23" s="166"/>
      <c r="T23" s="167">
        <v>0</v>
      </c>
      <c r="U23" s="166">
        <f t="shared" si="6"/>
        <v>0</v>
      </c>
      <c r="V23" s="168"/>
      <c r="W23" s="168"/>
      <c r="X23" s="168"/>
      <c r="Y23" s="168"/>
      <c r="Z23" s="168"/>
      <c r="AA23" s="168"/>
      <c r="AB23" s="168"/>
      <c r="AC23" s="168"/>
      <c r="AD23" s="168"/>
      <c r="AE23" s="168" t="s">
        <v>88</v>
      </c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3.5" outlineLevel="1">
      <c r="A24" s="159">
        <v>14</v>
      </c>
      <c r="B24" s="160" t="s">
        <v>117</v>
      </c>
      <c r="C24" s="161" t="s">
        <v>118</v>
      </c>
      <c r="D24" s="162" t="s">
        <v>87</v>
      </c>
      <c r="E24" s="163">
        <v>15</v>
      </c>
      <c r="F24" s="190"/>
      <c r="G24" s="165">
        <f t="shared" si="0"/>
        <v>0</v>
      </c>
      <c r="H24" s="164"/>
      <c r="I24" s="165">
        <f t="shared" si="1"/>
        <v>0</v>
      </c>
      <c r="J24" s="164"/>
      <c r="K24" s="165">
        <f t="shared" si="2"/>
        <v>0</v>
      </c>
      <c r="L24" s="165">
        <v>15</v>
      </c>
      <c r="M24" s="165">
        <f t="shared" si="3"/>
        <v>0</v>
      </c>
      <c r="N24" s="166">
        <v>0</v>
      </c>
      <c r="O24" s="166">
        <f t="shared" si="4"/>
        <v>0</v>
      </c>
      <c r="P24" s="166">
        <v>0</v>
      </c>
      <c r="Q24" s="166">
        <f t="shared" si="5"/>
        <v>0</v>
      </c>
      <c r="R24" s="166"/>
      <c r="S24" s="166"/>
      <c r="T24" s="167">
        <v>0</v>
      </c>
      <c r="U24" s="166">
        <f t="shared" si="6"/>
        <v>0</v>
      </c>
      <c r="V24" s="168"/>
      <c r="W24" s="168"/>
      <c r="X24" s="168"/>
      <c r="Y24" s="168"/>
      <c r="Z24" s="168"/>
      <c r="AA24" s="168"/>
      <c r="AB24" s="168"/>
      <c r="AC24" s="168"/>
      <c r="AD24" s="168"/>
      <c r="AE24" s="168" t="s">
        <v>88</v>
      </c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25.5" outlineLevel="1">
      <c r="A25" s="159">
        <v>15</v>
      </c>
      <c r="B25" s="160" t="s">
        <v>119</v>
      </c>
      <c r="C25" s="161" t="s">
        <v>120</v>
      </c>
      <c r="D25" s="162" t="s">
        <v>103</v>
      </c>
      <c r="E25" s="163">
        <v>18</v>
      </c>
      <c r="F25" s="190"/>
      <c r="G25" s="165">
        <f t="shared" si="0"/>
        <v>0</v>
      </c>
      <c r="H25" s="164"/>
      <c r="I25" s="165">
        <f t="shared" si="1"/>
        <v>0</v>
      </c>
      <c r="J25" s="164"/>
      <c r="K25" s="165">
        <f t="shared" si="2"/>
        <v>0</v>
      </c>
      <c r="L25" s="165">
        <v>15</v>
      </c>
      <c r="M25" s="165">
        <f t="shared" si="3"/>
        <v>0</v>
      </c>
      <c r="N25" s="166">
        <v>0.0031</v>
      </c>
      <c r="O25" s="166">
        <f t="shared" si="4"/>
        <v>0.0558</v>
      </c>
      <c r="P25" s="166">
        <v>0</v>
      </c>
      <c r="Q25" s="166">
        <f t="shared" si="5"/>
        <v>0</v>
      </c>
      <c r="R25" s="166"/>
      <c r="S25" s="166"/>
      <c r="T25" s="167">
        <v>0.5948</v>
      </c>
      <c r="U25" s="166">
        <f t="shared" si="6"/>
        <v>10.71</v>
      </c>
      <c r="V25" s="168"/>
      <c r="W25" s="168"/>
      <c r="X25" s="168"/>
      <c r="Y25" s="168"/>
      <c r="Z25" s="188"/>
      <c r="AA25" s="168"/>
      <c r="AB25" s="168"/>
      <c r="AC25" s="168"/>
      <c r="AD25" s="168"/>
      <c r="AE25" s="168" t="s">
        <v>88</v>
      </c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3.5" outlineLevel="1">
      <c r="A26" s="159">
        <v>16</v>
      </c>
      <c r="B26" s="160" t="s">
        <v>121</v>
      </c>
      <c r="C26" s="161" t="s">
        <v>122</v>
      </c>
      <c r="D26" s="162" t="s">
        <v>87</v>
      </c>
      <c r="E26" s="163">
        <v>2</v>
      </c>
      <c r="F26" s="190"/>
      <c r="G26" s="165">
        <f t="shared" si="0"/>
        <v>0</v>
      </c>
      <c r="H26" s="164"/>
      <c r="I26" s="165">
        <f t="shared" si="1"/>
        <v>0</v>
      </c>
      <c r="J26" s="164"/>
      <c r="K26" s="165">
        <f t="shared" si="2"/>
        <v>0</v>
      </c>
      <c r="L26" s="165">
        <v>15</v>
      </c>
      <c r="M26" s="165">
        <f t="shared" si="3"/>
        <v>0</v>
      </c>
      <c r="N26" s="166">
        <v>0</v>
      </c>
      <c r="O26" s="166">
        <f t="shared" si="4"/>
        <v>0</v>
      </c>
      <c r="P26" s="166">
        <v>0</v>
      </c>
      <c r="Q26" s="166">
        <f t="shared" si="5"/>
        <v>0</v>
      </c>
      <c r="R26" s="166"/>
      <c r="S26" s="166"/>
      <c r="T26" s="167">
        <v>0</v>
      </c>
      <c r="U26" s="166">
        <f t="shared" si="6"/>
        <v>0</v>
      </c>
      <c r="V26" s="168"/>
      <c r="W26" s="168"/>
      <c r="X26" s="168"/>
      <c r="Y26" s="168"/>
      <c r="Z26" s="168"/>
      <c r="AA26" s="168"/>
      <c r="AB26" s="168"/>
      <c r="AC26" s="168"/>
      <c r="AD26" s="168"/>
      <c r="AE26" s="168" t="s">
        <v>88</v>
      </c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3.5" outlineLevel="1">
      <c r="A27" s="159">
        <v>17</v>
      </c>
      <c r="B27" s="160" t="s">
        <v>123</v>
      </c>
      <c r="C27" s="161" t="s">
        <v>124</v>
      </c>
      <c r="D27" s="162" t="s">
        <v>87</v>
      </c>
      <c r="E27" s="163">
        <v>20</v>
      </c>
      <c r="F27" s="190"/>
      <c r="G27" s="165">
        <f t="shared" si="0"/>
        <v>0</v>
      </c>
      <c r="H27" s="164"/>
      <c r="I27" s="165">
        <f t="shared" si="1"/>
        <v>0</v>
      </c>
      <c r="J27" s="164"/>
      <c r="K27" s="165">
        <f t="shared" si="2"/>
        <v>0</v>
      </c>
      <c r="L27" s="165">
        <v>15</v>
      </c>
      <c r="M27" s="165">
        <f t="shared" si="3"/>
        <v>0</v>
      </c>
      <c r="N27" s="166">
        <v>0</v>
      </c>
      <c r="O27" s="166">
        <f t="shared" si="4"/>
        <v>0</v>
      </c>
      <c r="P27" s="166">
        <v>0</v>
      </c>
      <c r="Q27" s="166">
        <f t="shared" si="5"/>
        <v>0</v>
      </c>
      <c r="R27" s="166"/>
      <c r="S27" s="166"/>
      <c r="T27" s="167">
        <v>0</v>
      </c>
      <c r="U27" s="166">
        <f t="shared" si="6"/>
        <v>0</v>
      </c>
      <c r="V27" s="168"/>
      <c r="W27" s="168"/>
      <c r="X27" s="168"/>
      <c r="Y27" s="168"/>
      <c r="Z27" s="168"/>
      <c r="AA27" s="168"/>
      <c r="AB27" s="168"/>
      <c r="AC27" s="168"/>
      <c r="AD27" s="168"/>
      <c r="AE27" s="168" t="s">
        <v>88</v>
      </c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13.5" outlineLevel="1">
      <c r="A28" s="159">
        <v>18</v>
      </c>
      <c r="B28" s="160" t="s">
        <v>125</v>
      </c>
      <c r="C28" s="161" t="s">
        <v>126</v>
      </c>
      <c r="D28" s="162" t="s">
        <v>87</v>
      </c>
      <c r="E28" s="163">
        <v>2</v>
      </c>
      <c r="F28" s="190"/>
      <c r="G28" s="165">
        <f t="shared" si="0"/>
        <v>0</v>
      </c>
      <c r="H28" s="164"/>
      <c r="I28" s="165">
        <f t="shared" si="1"/>
        <v>0</v>
      </c>
      <c r="J28" s="164"/>
      <c r="K28" s="165">
        <f t="shared" si="2"/>
        <v>0</v>
      </c>
      <c r="L28" s="165">
        <v>15</v>
      </c>
      <c r="M28" s="165">
        <f t="shared" si="3"/>
        <v>0</v>
      </c>
      <c r="N28" s="166">
        <v>0</v>
      </c>
      <c r="O28" s="166">
        <f t="shared" si="4"/>
        <v>0</v>
      </c>
      <c r="P28" s="166">
        <v>0</v>
      </c>
      <c r="Q28" s="166">
        <f t="shared" si="5"/>
        <v>0</v>
      </c>
      <c r="R28" s="166"/>
      <c r="S28" s="166"/>
      <c r="T28" s="167">
        <v>0</v>
      </c>
      <c r="U28" s="166">
        <f t="shared" si="6"/>
        <v>0</v>
      </c>
      <c r="V28" s="168"/>
      <c r="W28" s="168"/>
      <c r="X28" s="168"/>
      <c r="Y28" s="168"/>
      <c r="Z28" s="168"/>
      <c r="AA28" s="168"/>
      <c r="AB28" s="168"/>
      <c r="AC28" s="168"/>
      <c r="AD28" s="168"/>
      <c r="AE28" s="168" t="s">
        <v>88</v>
      </c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13.5" outlineLevel="1">
      <c r="A29" s="159">
        <v>19</v>
      </c>
      <c r="B29" s="160" t="s">
        <v>127</v>
      </c>
      <c r="C29" s="161" t="s">
        <v>128</v>
      </c>
      <c r="D29" s="162" t="s">
        <v>129</v>
      </c>
      <c r="E29" s="163">
        <v>1</v>
      </c>
      <c r="F29" s="190"/>
      <c r="G29" s="165">
        <f t="shared" si="0"/>
        <v>0</v>
      </c>
      <c r="H29" s="164"/>
      <c r="I29" s="165">
        <f t="shared" si="1"/>
        <v>0</v>
      </c>
      <c r="J29" s="164"/>
      <c r="K29" s="165">
        <f t="shared" si="2"/>
        <v>0</v>
      </c>
      <c r="L29" s="165">
        <v>15</v>
      </c>
      <c r="M29" s="165">
        <f t="shared" si="3"/>
        <v>0</v>
      </c>
      <c r="N29" s="166">
        <v>0</v>
      </c>
      <c r="O29" s="166">
        <f t="shared" si="4"/>
        <v>0</v>
      </c>
      <c r="P29" s="166">
        <v>0</v>
      </c>
      <c r="Q29" s="166">
        <f t="shared" si="5"/>
        <v>0</v>
      </c>
      <c r="R29" s="166"/>
      <c r="S29" s="166"/>
      <c r="T29" s="167">
        <v>0</v>
      </c>
      <c r="U29" s="166">
        <f t="shared" si="6"/>
        <v>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 t="s">
        <v>88</v>
      </c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3.5" outlineLevel="1">
      <c r="A30" s="159">
        <v>20</v>
      </c>
      <c r="B30" s="160" t="s">
        <v>130</v>
      </c>
      <c r="C30" s="161" t="s">
        <v>131</v>
      </c>
      <c r="D30" s="162" t="s">
        <v>103</v>
      </c>
      <c r="E30" s="163">
        <v>4</v>
      </c>
      <c r="F30" s="190"/>
      <c r="G30" s="165">
        <f t="shared" si="0"/>
        <v>0</v>
      </c>
      <c r="H30" s="164"/>
      <c r="I30" s="165">
        <f t="shared" si="1"/>
        <v>0</v>
      </c>
      <c r="J30" s="164"/>
      <c r="K30" s="165">
        <f t="shared" si="2"/>
        <v>0</v>
      </c>
      <c r="L30" s="165">
        <v>15</v>
      </c>
      <c r="M30" s="165">
        <f t="shared" si="3"/>
        <v>0</v>
      </c>
      <c r="N30" s="166">
        <v>0</v>
      </c>
      <c r="O30" s="166">
        <f t="shared" si="4"/>
        <v>0</v>
      </c>
      <c r="P30" s="166">
        <v>0</v>
      </c>
      <c r="Q30" s="166">
        <f t="shared" si="5"/>
        <v>0</v>
      </c>
      <c r="R30" s="166"/>
      <c r="S30" s="166"/>
      <c r="T30" s="167">
        <v>0</v>
      </c>
      <c r="U30" s="166">
        <f t="shared" si="6"/>
        <v>0</v>
      </c>
      <c r="V30" s="168"/>
      <c r="W30" s="168"/>
      <c r="X30" s="168"/>
      <c r="Y30" s="168"/>
      <c r="Z30" s="168"/>
      <c r="AA30" s="168"/>
      <c r="AB30" s="168"/>
      <c r="AC30" s="168"/>
      <c r="AD30" s="168"/>
      <c r="AE30" s="168" t="s">
        <v>88</v>
      </c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3.5" outlineLevel="1">
      <c r="A31" s="159">
        <v>21</v>
      </c>
      <c r="B31" s="160" t="s">
        <v>132</v>
      </c>
      <c r="C31" s="161" t="s">
        <v>133</v>
      </c>
      <c r="D31" s="162" t="s">
        <v>103</v>
      </c>
      <c r="E31" s="163">
        <v>44</v>
      </c>
      <c r="F31" s="190"/>
      <c r="G31" s="165">
        <f t="shared" si="0"/>
        <v>0</v>
      </c>
      <c r="H31" s="164"/>
      <c r="I31" s="165">
        <f t="shared" si="1"/>
        <v>0</v>
      </c>
      <c r="J31" s="164"/>
      <c r="K31" s="165">
        <f t="shared" si="2"/>
        <v>0</v>
      </c>
      <c r="L31" s="165">
        <v>15</v>
      </c>
      <c r="M31" s="165">
        <f t="shared" si="3"/>
        <v>0</v>
      </c>
      <c r="N31" s="166">
        <v>0</v>
      </c>
      <c r="O31" s="166">
        <f t="shared" si="4"/>
        <v>0</v>
      </c>
      <c r="P31" s="166">
        <v>0</v>
      </c>
      <c r="Q31" s="166">
        <f t="shared" si="5"/>
        <v>0</v>
      </c>
      <c r="R31" s="166"/>
      <c r="S31" s="166"/>
      <c r="T31" s="167">
        <v>0</v>
      </c>
      <c r="U31" s="166">
        <f t="shared" si="6"/>
        <v>0</v>
      </c>
      <c r="V31" s="168"/>
      <c r="W31" s="168"/>
      <c r="X31" s="168"/>
      <c r="Y31" s="168"/>
      <c r="Z31" s="168"/>
      <c r="AA31" s="168"/>
      <c r="AB31" s="168"/>
      <c r="AC31" s="168"/>
      <c r="AD31" s="168"/>
      <c r="AE31" s="168" t="s">
        <v>88</v>
      </c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3.5" outlineLevel="1">
      <c r="A32" s="159">
        <v>22</v>
      </c>
      <c r="B32" s="160" t="s">
        <v>134</v>
      </c>
      <c r="C32" s="161" t="s">
        <v>135</v>
      </c>
      <c r="D32" s="162" t="s">
        <v>87</v>
      </c>
      <c r="E32" s="163">
        <v>30</v>
      </c>
      <c r="F32" s="190"/>
      <c r="G32" s="165">
        <f t="shared" si="0"/>
        <v>0</v>
      </c>
      <c r="H32" s="164"/>
      <c r="I32" s="165">
        <f t="shared" si="1"/>
        <v>0</v>
      </c>
      <c r="J32" s="164"/>
      <c r="K32" s="165">
        <f t="shared" si="2"/>
        <v>0</v>
      </c>
      <c r="L32" s="165">
        <v>15</v>
      </c>
      <c r="M32" s="165">
        <f t="shared" si="3"/>
        <v>0</v>
      </c>
      <c r="N32" s="166">
        <v>0</v>
      </c>
      <c r="O32" s="166">
        <f t="shared" si="4"/>
        <v>0</v>
      </c>
      <c r="P32" s="166">
        <v>0</v>
      </c>
      <c r="Q32" s="166">
        <f t="shared" si="5"/>
        <v>0</v>
      </c>
      <c r="R32" s="166"/>
      <c r="S32" s="166"/>
      <c r="T32" s="167">
        <v>0</v>
      </c>
      <c r="U32" s="166">
        <f t="shared" si="6"/>
        <v>0</v>
      </c>
      <c r="V32" s="168"/>
      <c r="W32" s="168"/>
      <c r="X32" s="168"/>
      <c r="Y32" s="168"/>
      <c r="Z32" s="168"/>
      <c r="AA32" s="168"/>
      <c r="AB32" s="168"/>
      <c r="AC32" s="168"/>
      <c r="AD32" s="168"/>
      <c r="AE32" s="168" t="s">
        <v>88</v>
      </c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3.5" outlineLevel="1">
      <c r="A33" s="159">
        <v>23</v>
      </c>
      <c r="B33" s="160" t="s">
        <v>136</v>
      </c>
      <c r="C33" s="161" t="s">
        <v>137</v>
      </c>
      <c r="D33" s="162" t="s">
        <v>0</v>
      </c>
      <c r="E33" s="163">
        <v>2003.312</v>
      </c>
      <c r="F33" s="190"/>
      <c r="G33" s="165">
        <f t="shared" si="0"/>
        <v>0</v>
      </c>
      <c r="H33" s="164"/>
      <c r="I33" s="165">
        <f t="shared" si="1"/>
        <v>0</v>
      </c>
      <c r="J33" s="164"/>
      <c r="K33" s="165">
        <f t="shared" si="2"/>
        <v>0</v>
      </c>
      <c r="L33" s="165">
        <v>15</v>
      </c>
      <c r="M33" s="165">
        <f t="shared" si="3"/>
        <v>0</v>
      </c>
      <c r="N33" s="166">
        <v>0</v>
      </c>
      <c r="O33" s="166">
        <f t="shared" si="4"/>
        <v>0</v>
      </c>
      <c r="P33" s="166">
        <v>0</v>
      </c>
      <c r="Q33" s="166">
        <f t="shared" si="5"/>
        <v>0</v>
      </c>
      <c r="R33" s="166"/>
      <c r="S33" s="166"/>
      <c r="T33" s="167">
        <v>0</v>
      </c>
      <c r="U33" s="166">
        <f t="shared" si="6"/>
        <v>0</v>
      </c>
      <c r="V33" s="168"/>
      <c r="W33" s="168"/>
      <c r="X33" s="168"/>
      <c r="Y33" s="168"/>
      <c r="Z33" s="168"/>
      <c r="AA33" s="168"/>
      <c r="AB33" s="168"/>
      <c r="AC33" s="168"/>
      <c r="AD33" s="168"/>
      <c r="AE33" s="168" t="s">
        <v>88</v>
      </c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31" ht="12.75">
      <c r="A34" s="169" t="s">
        <v>83</v>
      </c>
      <c r="B34" s="170" t="s">
        <v>56</v>
      </c>
      <c r="C34" s="171" t="s">
        <v>23</v>
      </c>
      <c r="D34" s="172"/>
      <c r="E34" s="173"/>
      <c r="F34" s="191"/>
      <c r="G34" s="174">
        <f>SUMIF(AE35:AE39,"&lt;&gt;NOR",G35:G39)</f>
        <v>0</v>
      </c>
      <c r="H34" s="174"/>
      <c r="I34" s="174">
        <f>SUM(I35:I39)</f>
        <v>0</v>
      </c>
      <c r="J34" s="174"/>
      <c r="K34" s="174">
        <f>SUM(K35:K39)</f>
        <v>0</v>
      </c>
      <c r="L34" s="174"/>
      <c r="M34" s="174">
        <f>SUM(M35:M39)</f>
        <v>0</v>
      </c>
      <c r="N34" s="175"/>
      <c r="O34" s="175">
        <f>SUM(O35:O39)</f>
        <v>0</v>
      </c>
      <c r="P34" s="175"/>
      <c r="Q34" s="175">
        <f>SUM(Q35:Q39)</f>
        <v>0</v>
      </c>
      <c r="R34" s="175"/>
      <c r="S34" s="175"/>
      <c r="T34" s="176"/>
      <c r="U34" s="175">
        <f>SUM(U35:U39)</f>
        <v>0</v>
      </c>
      <c r="AE34" s="9" t="s">
        <v>84</v>
      </c>
    </row>
    <row r="35" spans="1:60" ht="13.5" outlineLevel="1">
      <c r="A35" s="159">
        <v>24</v>
      </c>
      <c r="B35" s="160" t="s">
        <v>138</v>
      </c>
      <c r="C35" s="161" t="s">
        <v>139</v>
      </c>
      <c r="D35" s="162" t="s">
        <v>140</v>
      </c>
      <c r="E35" s="163">
        <v>1</v>
      </c>
      <c r="F35" s="190"/>
      <c r="G35" s="165">
        <f>ROUND(E35*F35,2)</f>
        <v>0</v>
      </c>
      <c r="H35" s="164"/>
      <c r="I35" s="165">
        <f>ROUND(E35*H35,2)</f>
        <v>0</v>
      </c>
      <c r="J35" s="164"/>
      <c r="K35" s="165">
        <f>ROUND(E35*J35,2)</f>
        <v>0</v>
      </c>
      <c r="L35" s="165">
        <v>15</v>
      </c>
      <c r="M35" s="165">
        <f>G35*(1+L35/100)</f>
        <v>0</v>
      </c>
      <c r="N35" s="166">
        <v>0</v>
      </c>
      <c r="O35" s="166">
        <f>ROUND(E35*N35,5)</f>
        <v>0</v>
      </c>
      <c r="P35" s="166">
        <v>0</v>
      </c>
      <c r="Q35" s="166">
        <f>ROUND(E35*P35,5)</f>
        <v>0</v>
      </c>
      <c r="R35" s="166"/>
      <c r="S35" s="166"/>
      <c r="T35" s="167">
        <v>0</v>
      </c>
      <c r="U35" s="166">
        <f>ROUND(E35*T35,2)</f>
        <v>0</v>
      </c>
      <c r="V35" s="168"/>
      <c r="W35" s="168"/>
      <c r="X35" s="168"/>
      <c r="Y35" s="168"/>
      <c r="Z35" s="168"/>
      <c r="AA35" s="168"/>
      <c r="AB35" s="168"/>
      <c r="AC35" s="168"/>
      <c r="AD35" s="168"/>
      <c r="AE35" s="168" t="s">
        <v>88</v>
      </c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3.5" outlineLevel="1">
      <c r="A36" s="159">
        <v>25</v>
      </c>
      <c r="B36" s="160" t="s">
        <v>141</v>
      </c>
      <c r="C36" s="161" t="s">
        <v>142</v>
      </c>
      <c r="D36" s="162" t="s">
        <v>0</v>
      </c>
      <c r="E36" s="163">
        <v>8</v>
      </c>
      <c r="F36" s="190"/>
      <c r="G36" s="165">
        <f>ROUND(E36*F36,2)</f>
        <v>0</v>
      </c>
      <c r="H36" s="164"/>
      <c r="I36" s="165">
        <f>ROUND(E36*H36,2)</f>
        <v>0</v>
      </c>
      <c r="J36" s="164"/>
      <c r="K36" s="165">
        <f>ROUND(E36*J36,2)</f>
        <v>0</v>
      </c>
      <c r="L36" s="165">
        <v>15</v>
      </c>
      <c r="M36" s="165">
        <f>G36*(1+L36/100)</f>
        <v>0</v>
      </c>
      <c r="N36" s="166">
        <v>0</v>
      </c>
      <c r="O36" s="166">
        <f>ROUND(E36*N36,5)</f>
        <v>0</v>
      </c>
      <c r="P36" s="166">
        <v>0</v>
      </c>
      <c r="Q36" s="166">
        <f>ROUND(E36*P36,5)</f>
        <v>0</v>
      </c>
      <c r="R36" s="166"/>
      <c r="S36" s="166"/>
      <c r="T36" s="167">
        <v>0</v>
      </c>
      <c r="U36" s="166">
        <f>ROUND(E36*T36,2)</f>
        <v>0</v>
      </c>
      <c r="V36" s="168"/>
      <c r="W36" s="168"/>
      <c r="X36" s="168"/>
      <c r="Y36" s="168"/>
      <c r="Z36" s="168"/>
      <c r="AA36" s="168"/>
      <c r="AB36" s="168"/>
      <c r="AC36" s="168"/>
      <c r="AD36" s="168"/>
      <c r="AE36" s="168" t="s">
        <v>88</v>
      </c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3.5" outlineLevel="1">
      <c r="A37" s="159">
        <v>26</v>
      </c>
      <c r="B37" s="160" t="s">
        <v>143</v>
      </c>
      <c r="C37" s="161" t="s">
        <v>144</v>
      </c>
      <c r="D37" s="162" t="s">
        <v>140</v>
      </c>
      <c r="E37" s="163">
        <v>1</v>
      </c>
      <c r="F37" s="190"/>
      <c r="G37" s="165">
        <f>ROUND(E37*F37,2)</f>
        <v>0</v>
      </c>
      <c r="H37" s="164"/>
      <c r="I37" s="165">
        <f>ROUND(E37*H37,2)</f>
        <v>0</v>
      </c>
      <c r="J37" s="164"/>
      <c r="K37" s="165">
        <f>ROUND(E37*J37,2)</f>
        <v>0</v>
      </c>
      <c r="L37" s="165">
        <v>15</v>
      </c>
      <c r="M37" s="165">
        <f>G37*(1+L37/100)</f>
        <v>0</v>
      </c>
      <c r="N37" s="166">
        <v>0</v>
      </c>
      <c r="O37" s="166">
        <f>ROUND(E37*N37,5)</f>
        <v>0</v>
      </c>
      <c r="P37" s="166">
        <v>0</v>
      </c>
      <c r="Q37" s="166">
        <f>ROUND(E37*P37,5)</f>
        <v>0</v>
      </c>
      <c r="R37" s="166"/>
      <c r="S37" s="166"/>
      <c r="T37" s="167">
        <v>0</v>
      </c>
      <c r="U37" s="166">
        <f>ROUND(E37*T37,2)</f>
        <v>0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68" t="s">
        <v>88</v>
      </c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3.5" outlineLevel="1">
      <c r="A38" s="159">
        <v>27</v>
      </c>
      <c r="B38" s="160" t="s">
        <v>145</v>
      </c>
      <c r="C38" s="161" t="s">
        <v>146</v>
      </c>
      <c r="D38" s="162" t="s">
        <v>129</v>
      </c>
      <c r="E38" s="163">
        <v>1</v>
      </c>
      <c r="F38" s="190"/>
      <c r="G38" s="165">
        <f>ROUND(E38*F38,2)</f>
        <v>0</v>
      </c>
      <c r="H38" s="164"/>
      <c r="I38" s="165">
        <f>ROUND(E38*H38,2)</f>
        <v>0</v>
      </c>
      <c r="J38" s="164"/>
      <c r="K38" s="165">
        <f>ROUND(E38*J38,2)</f>
        <v>0</v>
      </c>
      <c r="L38" s="165">
        <v>15</v>
      </c>
      <c r="M38" s="165">
        <f>G38*(1+L38/100)</f>
        <v>0</v>
      </c>
      <c r="N38" s="166">
        <v>0</v>
      </c>
      <c r="O38" s="166">
        <f>ROUND(E38*N38,5)</f>
        <v>0</v>
      </c>
      <c r="P38" s="166">
        <v>0</v>
      </c>
      <c r="Q38" s="166">
        <f>ROUND(E38*P38,5)</f>
        <v>0</v>
      </c>
      <c r="R38" s="166"/>
      <c r="S38" s="166"/>
      <c r="T38" s="167">
        <v>0</v>
      </c>
      <c r="U38" s="166">
        <f>ROUND(E38*T38,2)</f>
        <v>0</v>
      </c>
      <c r="V38" s="168"/>
      <c r="W38" s="168"/>
      <c r="X38" s="168"/>
      <c r="Y38" s="168"/>
      <c r="Z38" s="168"/>
      <c r="AA38" s="168"/>
      <c r="AB38" s="168"/>
      <c r="AC38" s="168"/>
      <c r="AD38" s="168"/>
      <c r="AE38" s="168" t="s">
        <v>88</v>
      </c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13.5" outlineLevel="1">
      <c r="A39" s="177">
        <v>28</v>
      </c>
      <c r="B39" s="178" t="s">
        <v>147</v>
      </c>
      <c r="C39" s="179" t="s">
        <v>148</v>
      </c>
      <c r="D39" s="180" t="s">
        <v>140</v>
      </c>
      <c r="E39" s="181">
        <v>1</v>
      </c>
      <c r="F39" s="192"/>
      <c r="G39" s="182">
        <f>ROUND(E39*F39,2)</f>
        <v>0</v>
      </c>
      <c r="H39" s="164"/>
      <c r="I39" s="165">
        <f>ROUND(E39*H39,2)</f>
        <v>0</v>
      </c>
      <c r="J39" s="164"/>
      <c r="K39" s="165">
        <f>ROUND(E39*J39,2)</f>
        <v>0</v>
      </c>
      <c r="L39" s="165">
        <v>15</v>
      </c>
      <c r="M39" s="165">
        <f>G39*(1+L39/100)</f>
        <v>0</v>
      </c>
      <c r="N39" s="166">
        <v>0</v>
      </c>
      <c r="O39" s="166">
        <f>ROUND(E39*N39,5)</f>
        <v>0</v>
      </c>
      <c r="P39" s="166">
        <v>0</v>
      </c>
      <c r="Q39" s="166">
        <f>ROUND(E39*P39,5)</f>
        <v>0</v>
      </c>
      <c r="R39" s="166"/>
      <c r="S39" s="166"/>
      <c r="T39" s="167">
        <v>0</v>
      </c>
      <c r="U39" s="166">
        <f>ROUND(E39*T39,2)</f>
        <v>0</v>
      </c>
      <c r="V39" s="168"/>
      <c r="W39" s="168"/>
      <c r="X39" s="168"/>
      <c r="Y39" s="168"/>
      <c r="Z39" s="168"/>
      <c r="AA39" s="168"/>
      <c r="AB39" s="168"/>
      <c r="AC39" s="168"/>
      <c r="AD39" s="168"/>
      <c r="AE39" s="168" t="s">
        <v>88</v>
      </c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30" ht="12.75">
      <c r="A40" s="183"/>
      <c r="B40" s="184" t="s">
        <v>149</v>
      </c>
      <c r="C40" s="185" t="s">
        <v>149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AC40" s="9">
        <v>15</v>
      </c>
      <c r="AD40" s="9">
        <v>21</v>
      </c>
    </row>
    <row r="41" spans="1:21" ht="12.75">
      <c r="A41" s="183"/>
      <c r="B41" s="184" t="s">
        <v>149</v>
      </c>
      <c r="C41" s="185" t="s">
        <v>149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</row>
    <row r="42" spans="1:21" ht="12.75">
      <c r="A42" s="183"/>
      <c r="B42" s="184" t="s">
        <v>149</v>
      </c>
      <c r="C42" s="185" t="s">
        <v>149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</row>
    <row r="43" spans="1:21" ht="12.75">
      <c r="A43" s="248"/>
      <c r="B43" s="248"/>
      <c r="C43" s="249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</row>
    <row r="44" spans="1:21" ht="12.75">
      <c r="A44" s="183"/>
      <c r="B44" s="184" t="s">
        <v>149</v>
      </c>
      <c r="C44" s="185" t="s">
        <v>149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</row>
    <row r="45" spans="3:31" ht="12.75">
      <c r="C45" s="187"/>
      <c r="AE45" s="9" t="s">
        <v>150</v>
      </c>
    </row>
  </sheetData>
  <sheetProtection password="DD63" sheet="1"/>
  <protectedRanges>
    <protectedRange sqref="F9:F39" name="Oblast1"/>
  </protectedRanges>
  <mergeCells count="5">
    <mergeCell ref="A1:G1"/>
    <mergeCell ref="C2:G2"/>
    <mergeCell ref="C3:G3"/>
    <mergeCell ref="C4:G4"/>
    <mergeCell ref="A43:C43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Vostro</dc:creator>
  <cp:keywords/>
  <dc:description/>
  <cp:lastModifiedBy>Ing. Martin Knobloch</cp:lastModifiedBy>
  <cp:lastPrinted>2014-02-28T09:52:57Z</cp:lastPrinted>
  <dcterms:created xsi:type="dcterms:W3CDTF">2009-04-08T07:15:50Z</dcterms:created>
  <dcterms:modified xsi:type="dcterms:W3CDTF">2021-04-13T07:46:40Z</dcterms:modified>
  <cp:category/>
  <cp:version/>
  <cp:contentType/>
  <cp:contentStatus/>
</cp:coreProperties>
</file>