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bik\AppData\Local\Temp\Rar$DIa0.470\"/>
    </mc:Choice>
  </mc:AlternateContent>
  <bookViews>
    <workbookView xWindow="0" yWindow="0" windowWidth="25125" windowHeight="13425" activeTab="4"/>
  </bookViews>
  <sheets>
    <sheet name="Rekapitulace stavby" sheetId="1" r:id="rId1"/>
    <sheet name="2018-008-a - Stavební a k..." sheetId="2" r:id="rId2"/>
    <sheet name="2018-008-b - Elektroinsta..." sheetId="3" r:id="rId3"/>
    <sheet name="2018-008-c - Vytápění" sheetId="4" r:id="rId4"/>
    <sheet name="2018-008-d - ZTI" sheetId="5" r:id="rId5"/>
  </sheets>
  <definedNames>
    <definedName name="_xlnm.Print_Titles" localSheetId="1">'2018-008-a - Stavební a k...'!$128:$128</definedName>
    <definedName name="_xlnm.Print_Titles" localSheetId="2">'2018-008-b - Elektroinsta...'!$116:$116</definedName>
    <definedName name="_xlnm.Print_Titles" localSheetId="3">'2018-008-c - Vytápění'!$117:$117</definedName>
    <definedName name="_xlnm.Print_Titles" localSheetId="4">'2018-008-d - ZTI'!$118:$118</definedName>
    <definedName name="_xlnm.Print_Titles" localSheetId="0">'Rekapitulace stavby'!$85:$85</definedName>
    <definedName name="_xlnm.Print_Area" localSheetId="1">'2018-008-a - Stavební a k...'!$C$4:$Q$70,'2018-008-a - Stavební a k...'!$C$76:$Q$112,'2018-008-a - Stavební a k...'!$C$118:$Q$385</definedName>
    <definedName name="_xlnm.Print_Area" localSheetId="2">'2018-008-b - Elektroinsta...'!$C$4:$Q$70,'2018-008-b - Elektroinsta...'!$C$76:$Q$100,'2018-008-b - Elektroinsta...'!$C$106:$Q$151</definedName>
    <definedName name="_xlnm.Print_Area" localSheetId="3">'2018-008-c - Vytápění'!$C$4:$Q$70,'2018-008-c - Vytápění'!$C$76:$Q$101,'2018-008-c - Vytápění'!$C$107:$Q$142</definedName>
    <definedName name="_xlnm.Print_Area" localSheetId="4">'2018-008-d - ZTI'!$C$4:$Q$70,'2018-008-d - ZTI'!$C$76:$Q$102,'2018-008-d - ZTI'!$C$108:$Q$147</definedName>
    <definedName name="_xlnm.Print_Area" localSheetId="0">'Rekapitulace stavby'!$C$4:$AP$70,'Rekapitulace stavby'!$C$76:$AP$99</definedName>
  </definedNames>
  <calcPr calcId="152511"/>
</workbook>
</file>

<file path=xl/calcChain.xml><?xml version="1.0" encoding="utf-8"?>
<calcChain xmlns="http://schemas.openxmlformats.org/spreadsheetml/2006/main">
  <c r="N147" i="5" l="1"/>
  <c r="AY91" i="1"/>
  <c r="AX91" i="1"/>
  <c r="BI146" i="5"/>
  <c r="BH146" i="5"/>
  <c r="BG146" i="5"/>
  <c r="BF146" i="5"/>
  <c r="AA146" i="5"/>
  <c r="Y146" i="5"/>
  <c r="W146" i="5"/>
  <c r="BK146" i="5"/>
  <c r="N146" i="5"/>
  <c r="BE146" i="5" s="1"/>
  <c r="BI145" i="5"/>
  <c r="BH145" i="5"/>
  <c r="BG145" i="5"/>
  <c r="BF145" i="5"/>
  <c r="AA145" i="5"/>
  <c r="Y145" i="5"/>
  <c r="W145" i="5"/>
  <c r="BK145" i="5"/>
  <c r="N145" i="5"/>
  <c r="BE145" i="5"/>
  <c r="BI144" i="5"/>
  <c r="BH144" i="5"/>
  <c r="BG144" i="5"/>
  <c r="BF144" i="5"/>
  <c r="AA144" i="5"/>
  <c r="Y144" i="5"/>
  <c r="W144" i="5"/>
  <c r="BK144" i="5"/>
  <c r="N144" i="5"/>
  <c r="BE144" i="5"/>
  <c r="BI143" i="5"/>
  <c r="BH143" i="5"/>
  <c r="BG143" i="5"/>
  <c r="BF143" i="5"/>
  <c r="AA143" i="5"/>
  <c r="Y143" i="5"/>
  <c r="W143" i="5"/>
  <c r="BK143" i="5"/>
  <c r="N143" i="5"/>
  <c r="BE143" i="5"/>
  <c r="BI142" i="5"/>
  <c r="BH142" i="5"/>
  <c r="BG142" i="5"/>
  <c r="BF142" i="5"/>
  <c r="AA142" i="5"/>
  <c r="Y142" i="5"/>
  <c r="W142" i="5"/>
  <c r="BK142" i="5"/>
  <c r="N142" i="5"/>
  <c r="BE142" i="5"/>
  <c r="BI141" i="5"/>
  <c r="BH141" i="5"/>
  <c r="BG141" i="5"/>
  <c r="BF141" i="5"/>
  <c r="AA141" i="5"/>
  <c r="Y141" i="5"/>
  <c r="W141" i="5"/>
  <c r="BK141" i="5"/>
  <c r="N141" i="5"/>
  <c r="BE141" i="5"/>
  <c r="BI140" i="5"/>
  <c r="BH140" i="5"/>
  <c r="BG140" i="5"/>
  <c r="BF140" i="5"/>
  <c r="AA140" i="5"/>
  <c r="Y140" i="5"/>
  <c r="W140" i="5"/>
  <c r="BK140" i="5"/>
  <c r="N140" i="5"/>
  <c r="BE140" i="5"/>
  <c r="BI139" i="5"/>
  <c r="BH139" i="5"/>
  <c r="BG139" i="5"/>
  <c r="BF139" i="5"/>
  <c r="AA139" i="5"/>
  <c r="Y139" i="5"/>
  <c r="W139" i="5"/>
  <c r="BK139" i="5"/>
  <c r="N139" i="5"/>
  <c r="BE139" i="5"/>
  <c r="BI138" i="5"/>
  <c r="BH138" i="5"/>
  <c r="BG138" i="5"/>
  <c r="BF138" i="5"/>
  <c r="AA138" i="5"/>
  <c r="Y138" i="5"/>
  <c r="W138" i="5"/>
  <c r="BK138" i="5"/>
  <c r="N138" i="5"/>
  <c r="BE138" i="5"/>
  <c r="BI137" i="5"/>
  <c r="BH137" i="5"/>
  <c r="BG137" i="5"/>
  <c r="BF137" i="5"/>
  <c r="AA137" i="5"/>
  <c r="Y137" i="5"/>
  <c r="W137" i="5"/>
  <c r="BK137" i="5"/>
  <c r="N137" i="5"/>
  <c r="BE137" i="5"/>
  <c r="BI136" i="5"/>
  <c r="BH136" i="5"/>
  <c r="BG136" i="5"/>
  <c r="BF136" i="5"/>
  <c r="AA136" i="5"/>
  <c r="Y136" i="5"/>
  <c r="W136" i="5"/>
  <c r="BK136" i="5"/>
  <c r="N136" i="5"/>
  <c r="BE136" i="5"/>
  <c r="BI135" i="5"/>
  <c r="BH135" i="5"/>
  <c r="BG135" i="5"/>
  <c r="BF135" i="5"/>
  <c r="AA135" i="5"/>
  <c r="Y135" i="5"/>
  <c r="W135" i="5"/>
  <c r="BK135" i="5"/>
  <c r="N135" i="5"/>
  <c r="BE135" i="5"/>
  <c r="BI134" i="5"/>
  <c r="BH134" i="5"/>
  <c r="BG134" i="5"/>
  <c r="BF134" i="5"/>
  <c r="AA134" i="5"/>
  <c r="Y134" i="5"/>
  <c r="W134" i="5"/>
  <c r="BK134" i="5"/>
  <c r="N134" i="5"/>
  <c r="BE134" i="5"/>
  <c r="BI133" i="5"/>
  <c r="BH133" i="5"/>
  <c r="BG133" i="5"/>
  <c r="BF133" i="5"/>
  <c r="AA133" i="5"/>
  <c r="Y133" i="5"/>
  <c r="W133" i="5"/>
  <c r="BK133" i="5"/>
  <c r="N133" i="5"/>
  <c r="BE133" i="5"/>
  <c r="BI132" i="5"/>
  <c r="BH132" i="5"/>
  <c r="BG132" i="5"/>
  <c r="BF132" i="5"/>
  <c r="AA132" i="5"/>
  <c r="Y132" i="5"/>
  <c r="Y129" i="5" s="1"/>
  <c r="W132" i="5"/>
  <c r="BK132" i="5"/>
  <c r="N132" i="5"/>
  <c r="BE132" i="5"/>
  <c r="BI131" i="5"/>
  <c r="BH131" i="5"/>
  <c r="BG131" i="5"/>
  <c r="BF131" i="5"/>
  <c r="AA131" i="5"/>
  <c r="Y131" i="5"/>
  <c r="W131" i="5"/>
  <c r="BK131" i="5"/>
  <c r="BK129" i="5" s="1"/>
  <c r="N129" i="5" s="1"/>
  <c r="N92" i="5" s="1"/>
  <c r="N131" i="5"/>
  <c r="BE131" i="5"/>
  <c r="BI130" i="5"/>
  <c r="BH130" i="5"/>
  <c r="BG130" i="5"/>
  <c r="BF130" i="5"/>
  <c r="AA130" i="5"/>
  <c r="AA129" i="5"/>
  <c r="Y130" i="5"/>
  <c r="W130" i="5"/>
  <c r="W129" i="5"/>
  <c r="BK130" i="5"/>
  <c r="N130" i="5"/>
  <c r="BE130" i="5" s="1"/>
  <c r="BI128" i="5"/>
  <c r="BH128" i="5"/>
  <c r="BG128" i="5"/>
  <c r="BF128" i="5"/>
  <c r="AA128" i="5"/>
  <c r="Y128" i="5"/>
  <c r="W128" i="5"/>
  <c r="BK128" i="5"/>
  <c r="N128" i="5"/>
  <c r="BE128" i="5"/>
  <c r="BI127" i="5"/>
  <c r="BH127" i="5"/>
  <c r="BG127" i="5"/>
  <c r="BF127" i="5"/>
  <c r="AA127" i="5"/>
  <c r="AA126" i="5"/>
  <c r="Y127" i="5"/>
  <c r="Y126" i="5"/>
  <c r="W127" i="5"/>
  <c r="W126" i="5"/>
  <c r="BK127" i="5"/>
  <c r="BK126" i="5"/>
  <c r="N126" i="5" s="1"/>
  <c r="N91" i="5" s="1"/>
  <c r="N127" i="5"/>
  <c r="BE127" i="5" s="1"/>
  <c r="BI125" i="5"/>
  <c r="BH125" i="5"/>
  <c r="BG125" i="5"/>
  <c r="BF125" i="5"/>
  <c r="AA125" i="5"/>
  <c r="Y125" i="5"/>
  <c r="W125" i="5"/>
  <c r="BK125" i="5"/>
  <c r="N125" i="5"/>
  <c r="BE125" i="5"/>
  <c r="BI124" i="5"/>
  <c r="BH124" i="5"/>
  <c r="BG124" i="5"/>
  <c r="BF124" i="5"/>
  <c r="AA124" i="5"/>
  <c r="Y124" i="5"/>
  <c r="W124" i="5"/>
  <c r="BK124" i="5"/>
  <c r="N124" i="5"/>
  <c r="BE124" i="5"/>
  <c r="BI123" i="5"/>
  <c r="BH123" i="5"/>
  <c r="BG123" i="5"/>
  <c r="BF123" i="5"/>
  <c r="AA123" i="5"/>
  <c r="Y123" i="5"/>
  <c r="W123" i="5"/>
  <c r="BK123" i="5"/>
  <c r="N123" i="5"/>
  <c r="BE123" i="5"/>
  <c r="BI122" i="5"/>
  <c r="BH122" i="5"/>
  <c r="BG122" i="5"/>
  <c r="BF122" i="5"/>
  <c r="AA122" i="5"/>
  <c r="AA121" i="5"/>
  <c r="Y122" i="5"/>
  <c r="Y121" i="5"/>
  <c r="W122" i="5"/>
  <c r="W121" i="5"/>
  <c r="W120" i="5" s="1"/>
  <c r="W119" i="5" s="1"/>
  <c r="AU91" i="1" s="1"/>
  <c r="BK122" i="5"/>
  <c r="N122" i="5"/>
  <c r="BE122" i="5" s="1"/>
  <c r="M116" i="5"/>
  <c r="F113" i="5"/>
  <c r="F111" i="5"/>
  <c r="BI100" i="5"/>
  <c r="BH100" i="5"/>
  <c r="BG100" i="5"/>
  <c r="BF100" i="5"/>
  <c r="BI99" i="5"/>
  <c r="BH99" i="5"/>
  <c r="BG99" i="5"/>
  <c r="BF99" i="5"/>
  <c r="BI98" i="5"/>
  <c r="BH98" i="5"/>
  <c r="BG98" i="5"/>
  <c r="BF98" i="5"/>
  <c r="BI97" i="5"/>
  <c r="BH97" i="5"/>
  <c r="BG97" i="5"/>
  <c r="BF97" i="5"/>
  <c r="BI96" i="5"/>
  <c r="BH96" i="5"/>
  <c r="BG96" i="5"/>
  <c r="BF96" i="5"/>
  <c r="BI95" i="5"/>
  <c r="H36" i="5"/>
  <c r="BD91" i="1" s="1"/>
  <c r="BH95" i="5"/>
  <c r="BG95" i="5"/>
  <c r="H34" i="5"/>
  <c r="BB91" i="1" s="1"/>
  <c r="BF95" i="5"/>
  <c r="H33" i="5" s="1"/>
  <c r="BA91" i="1" s="1"/>
  <c r="M84" i="5"/>
  <c r="F81" i="5"/>
  <c r="F79" i="5"/>
  <c r="O18" i="5"/>
  <c r="E18" i="5"/>
  <c r="M83" i="5" s="1"/>
  <c r="M115" i="5"/>
  <c r="O17" i="5"/>
  <c r="O15" i="5"/>
  <c r="E15" i="5"/>
  <c r="F116" i="5" s="1"/>
  <c r="F84" i="5"/>
  <c r="O14" i="5"/>
  <c r="O12" i="5"/>
  <c r="E12" i="5"/>
  <c r="F115" i="5"/>
  <c r="F83" i="5"/>
  <c r="O11" i="5"/>
  <c r="O9" i="5"/>
  <c r="M113" i="5" s="1"/>
  <c r="F6" i="5"/>
  <c r="F110" i="5" s="1"/>
  <c r="F78" i="5"/>
  <c r="N142" i="4"/>
  <c r="AY90" i="1"/>
  <c r="AX90" i="1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N128" i="4"/>
  <c r="BF128" i="4" s="1"/>
  <c r="BI127" i="4"/>
  <c r="BH127" i="4"/>
  <c r="BG127" i="4"/>
  <c r="BE127" i="4"/>
  <c r="AA127" i="4"/>
  <c r="Y127" i="4"/>
  <c r="W127" i="4"/>
  <c r="BK127" i="4"/>
  <c r="N127" i="4"/>
  <c r="BF127" i="4" s="1"/>
  <c r="BI126" i="4"/>
  <c r="BH126" i="4"/>
  <c r="BG126" i="4"/>
  <c r="BE126" i="4"/>
  <c r="AA126" i="4"/>
  <c r="Y126" i="4"/>
  <c r="W126" i="4"/>
  <c r="BK126" i="4"/>
  <c r="N126" i="4"/>
  <c r="BF126" i="4"/>
  <c r="BI125" i="4"/>
  <c r="BH125" i="4"/>
  <c r="BG125" i="4"/>
  <c r="BE125" i="4"/>
  <c r="AA125" i="4"/>
  <c r="Y125" i="4"/>
  <c r="W125" i="4"/>
  <c r="BK125" i="4"/>
  <c r="N125" i="4"/>
  <c r="BF125" i="4" s="1"/>
  <c r="BI124" i="4"/>
  <c r="BH124" i="4"/>
  <c r="BG124" i="4"/>
  <c r="BE124" i="4"/>
  <c r="AA124" i="4"/>
  <c r="Y124" i="4"/>
  <c r="W124" i="4"/>
  <c r="BK124" i="4"/>
  <c r="N124" i="4"/>
  <c r="BF124" i="4"/>
  <c r="BI123" i="4"/>
  <c r="BH123" i="4"/>
  <c r="BG123" i="4"/>
  <c r="BE123" i="4"/>
  <c r="AA123" i="4"/>
  <c r="AA122" i="4" s="1"/>
  <c r="Y123" i="4"/>
  <c r="Y122" i="4"/>
  <c r="W123" i="4"/>
  <c r="W122" i="4" s="1"/>
  <c r="BK123" i="4"/>
  <c r="BK122" i="4"/>
  <c r="N122" i="4"/>
  <c r="N91" i="4" s="1"/>
  <c r="N123" i="4"/>
  <c r="BF123" i="4" s="1"/>
  <c r="BI121" i="4"/>
  <c r="H36" i="4" s="1"/>
  <c r="BD90" i="1" s="1"/>
  <c r="BH121" i="4"/>
  <c r="BG121" i="4"/>
  <c r="BE121" i="4"/>
  <c r="AA121" i="4"/>
  <c r="AA120" i="4" s="1"/>
  <c r="AA119" i="4" s="1"/>
  <c r="AA118" i="4" s="1"/>
  <c r="Y121" i="4"/>
  <c r="Y120" i="4" s="1"/>
  <c r="Y119" i="4" s="1"/>
  <c r="Y118" i="4" s="1"/>
  <c r="W121" i="4"/>
  <c r="W120" i="4" s="1"/>
  <c r="BK121" i="4"/>
  <c r="BK120" i="4" s="1"/>
  <c r="N120" i="4" s="1"/>
  <c r="N90" i="4" s="1"/>
  <c r="N121" i="4"/>
  <c r="BF121" i="4"/>
  <c r="M115" i="4"/>
  <c r="F114" i="4"/>
  <c r="F112" i="4"/>
  <c r="F110" i="4"/>
  <c r="BI99" i="4"/>
  <c r="BH99" i="4"/>
  <c r="BG99" i="4"/>
  <c r="BE99" i="4"/>
  <c r="BI98" i="4"/>
  <c r="BH98" i="4"/>
  <c r="BG98" i="4"/>
  <c r="BE98" i="4"/>
  <c r="BI97" i="4"/>
  <c r="BH97" i="4"/>
  <c r="BG97" i="4"/>
  <c r="BE97" i="4"/>
  <c r="BI96" i="4"/>
  <c r="BH96" i="4"/>
  <c r="BG96" i="4"/>
  <c r="BE96" i="4"/>
  <c r="BI95" i="4"/>
  <c r="BH95" i="4"/>
  <c r="BG95" i="4"/>
  <c r="BE95" i="4"/>
  <c r="BI94" i="4"/>
  <c r="BH94" i="4"/>
  <c r="BG94" i="4"/>
  <c r="BE94" i="4"/>
  <c r="M84" i="4"/>
  <c r="F83" i="4"/>
  <c r="F81" i="4"/>
  <c r="F79" i="4"/>
  <c r="O18" i="4"/>
  <c r="E18" i="4"/>
  <c r="O17" i="4"/>
  <c r="O15" i="4"/>
  <c r="E15" i="4"/>
  <c r="F115" i="4" s="1"/>
  <c r="F84" i="4"/>
  <c r="O14" i="4"/>
  <c r="M112" i="4"/>
  <c r="M81" i="4"/>
  <c r="F6" i="4"/>
  <c r="N151" i="3"/>
  <c r="AY89" i="1"/>
  <c r="AX89" i="1"/>
  <c r="BI150" i="3"/>
  <c r="BH150" i="3"/>
  <c r="BG150" i="3"/>
  <c r="BF150" i="3"/>
  <c r="AA150" i="3"/>
  <c r="Y150" i="3"/>
  <c r="W150" i="3"/>
  <c r="BK150" i="3"/>
  <c r="N150" i="3"/>
  <c r="BE150" i="3"/>
  <c r="BI149" i="3"/>
  <c r="BH149" i="3"/>
  <c r="BG149" i="3"/>
  <c r="BF149" i="3"/>
  <c r="AA149" i="3"/>
  <c r="Y149" i="3"/>
  <c r="W149" i="3"/>
  <c r="BK149" i="3"/>
  <c r="N149" i="3"/>
  <c r="BE149" i="3" s="1"/>
  <c r="BI148" i="3"/>
  <c r="BH148" i="3"/>
  <c r="BG148" i="3"/>
  <c r="BF148" i="3"/>
  <c r="AA148" i="3"/>
  <c r="Y148" i="3"/>
  <c r="W148" i="3"/>
  <c r="BK148" i="3"/>
  <c r="N148" i="3"/>
  <c r="BE148" i="3"/>
  <c r="BI147" i="3"/>
  <c r="BH147" i="3"/>
  <c r="BG147" i="3"/>
  <c r="BF147" i="3"/>
  <c r="AA147" i="3"/>
  <c r="Y147" i="3"/>
  <c r="W147" i="3"/>
  <c r="BK147" i="3"/>
  <c r="N147" i="3"/>
  <c r="BE147" i="3" s="1"/>
  <c r="BI146" i="3"/>
  <c r="BH146" i="3"/>
  <c r="BG146" i="3"/>
  <c r="BF146" i="3"/>
  <c r="AA146" i="3"/>
  <c r="Y146" i="3"/>
  <c r="W146" i="3"/>
  <c r="BK146" i="3"/>
  <c r="N146" i="3"/>
  <c r="BE146" i="3" s="1"/>
  <c r="BI145" i="3"/>
  <c r="BH145" i="3"/>
  <c r="BG145" i="3"/>
  <c r="BF145" i="3"/>
  <c r="AA145" i="3"/>
  <c r="Y145" i="3"/>
  <c r="W145" i="3"/>
  <c r="BK145" i="3"/>
  <c r="N145" i="3"/>
  <c r="BE145" i="3" s="1"/>
  <c r="BI144" i="3"/>
  <c r="BH144" i="3"/>
  <c r="BG144" i="3"/>
  <c r="BF144" i="3"/>
  <c r="AA144" i="3"/>
  <c r="Y144" i="3"/>
  <c r="W144" i="3"/>
  <c r="BK144" i="3"/>
  <c r="N144" i="3"/>
  <c r="BE144" i="3"/>
  <c r="BI143" i="3"/>
  <c r="BH143" i="3"/>
  <c r="BG143" i="3"/>
  <c r="BF143" i="3"/>
  <c r="AA143" i="3"/>
  <c r="Y143" i="3"/>
  <c r="W143" i="3"/>
  <c r="BK143" i="3"/>
  <c r="N143" i="3"/>
  <c r="BE143" i="3" s="1"/>
  <c r="BI142" i="3"/>
  <c r="BH142" i="3"/>
  <c r="BG142" i="3"/>
  <c r="BF142" i="3"/>
  <c r="AA142" i="3"/>
  <c r="Y142" i="3"/>
  <c r="W142" i="3"/>
  <c r="BK142" i="3"/>
  <c r="N142" i="3"/>
  <c r="BE142" i="3"/>
  <c r="BI141" i="3"/>
  <c r="BH141" i="3"/>
  <c r="BG141" i="3"/>
  <c r="BF141" i="3"/>
  <c r="AA141" i="3"/>
  <c r="Y141" i="3"/>
  <c r="W141" i="3"/>
  <c r="BK141" i="3"/>
  <c r="N141" i="3"/>
  <c r="BE141" i="3" s="1"/>
  <c r="BI140" i="3"/>
  <c r="BH140" i="3"/>
  <c r="BG140" i="3"/>
  <c r="BF140" i="3"/>
  <c r="AA140" i="3"/>
  <c r="Y140" i="3"/>
  <c r="W140" i="3"/>
  <c r="BK140" i="3"/>
  <c r="N140" i="3"/>
  <c r="BE140" i="3"/>
  <c r="BI139" i="3"/>
  <c r="BH139" i="3"/>
  <c r="BG139" i="3"/>
  <c r="BF139" i="3"/>
  <c r="AA139" i="3"/>
  <c r="Y139" i="3"/>
  <c r="W139" i="3"/>
  <c r="BK139" i="3"/>
  <c r="N139" i="3"/>
  <c r="BE139" i="3" s="1"/>
  <c r="BI138" i="3"/>
  <c r="BH138" i="3"/>
  <c r="BG138" i="3"/>
  <c r="BF138" i="3"/>
  <c r="AA138" i="3"/>
  <c r="Y138" i="3"/>
  <c r="W138" i="3"/>
  <c r="BK138" i="3"/>
  <c r="N138" i="3"/>
  <c r="BE138" i="3"/>
  <c r="BI137" i="3"/>
  <c r="BH137" i="3"/>
  <c r="BG137" i="3"/>
  <c r="BF137" i="3"/>
  <c r="AA137" i="3"/>
  <c r="Y137" i="3"/>
  <c r="W137" i="3"/>
  <c r="BK137" i="3"/>
  <c r="N137" i="3"/>
  <c r="BE137" i="3" s="1"/>
  <c r="BI136" i="3"/>
  <c r="BH136" i="3"/>
  <c r="BG136" i="3"/>
  <c r="BF136" i="3"/>
  <c r="AA136" i="3"/>
  <c r="Y136" i="3"/>
  <c r="W136" i="3"/>
  <c r="BK136" i="3"/>
  <c r="N136" i="3"/>
  <c r="BE136" i="3"/>
  <c r="BI135" i="3"/>
  <c r="BH135" i="3"/>
  <c r="BG135" i="3"/>
  <c r="BF135" i="3"/>
  <c r="AA135" i="3"/>
  <c r="Y135" i="3"/>
  <c r="W135" i="3"/>
  <c r="BK135" i="3"/>
  <c r="N135" i="3"/>
  <c r="BE135" i="3" s="1"/>
  <c r="BI134" i="3"/>
  <c r="BH134" i="3"/>
  <c r="BG134" i="3"/>
  <c r="BF134" i="3"/>
  <c r="AA134" i="3"/>
  <c r="Y134" i="3"/>
  <c r="W134" i="3"/>
  <c r="BK134" i="3"/>
  <c r="N134" i="3"/>
  <c r="BE134" i="3"/>
  <c r="BI133" i="3"/>
  <c r="BH133" i="3"/>
  <c r="BG133" i="3"/>
  <c r="BF133" i="3"/>
  <c r="AA133" i="3"/>
  <c r="Y133" i="3"/>
  <c r="W133" i="3"/>
  <c r="BK133" i="3"/>
  <c r="N133" i="3"/>
  <c r="BE133" i="3" s="1"/>
  <c r="BI132" i="3"/>
  <c r="BH132" i="3"/>
  <c r="BG132" i="3"/>
  <c r="BF132" i="3"/>
  <c r="AA132" i="3"/>
  <c r="Y132" i="3"/>
  <c r="W132" i="3"/>
  <c r="BK132" i="3"/>
  <c r="N132" i="3"/>
  <c r="BE132" i="3"/>
  <c r="BI131" i="3"/>
  <c r="BH131" i="3"/>
  <c r="BG131" i="3"/>
  <c r="BF131" i="3"/>
  <c r="AA131" i="3"/>
  <c r="Y131" i="3"/>
  <c r="W131" i="3"/>
  <c r="BK131" i="3"/>
  <c r="N131" i="3"/>
  <c r="BE131" i="3" s="1"/>
  <c r="BI130" i="3"/>
  <c r="BH130" i="3"/>
  <c r="BG130" i="3"/>
  <c r="BF130" i="3"/>
  <c r="AA130" i="3"/>
  <c r="Y130" i="3"/>
  <c r="W130" i="3"/>
  <c r="BK130" i="3"/>
  <c r="N130" i="3"/>
  <c r="BE130" i="3"/>
  <c r="BI129" i="3"/>
  <c r="BH129" i="3"/>
  <c r="BG129" i="3"/>
  <c r="BF129" i="3"/>
  <c r="AA129" i="3"/>
  <c r="Y129" i="3"/>
  <c r="W129" i="3"/>
  <c r="BK129" i="3"/>
  <c r="N129" i="3"/>
  <c r="BE129" i="3" s="1"/>
  <c r="BI128" i="3"/>
  <c r="BH128" i="3"/>
  <c r="BG128" i="3"/>
  <c r="BF128" i="3"/>
  <c r="AA128" i="3"/>
  <c r="Y128" i="3"/>
  <c r="W128" i="3"/>
  <c r="BK128" i="3"/>
  <c r="N128" i="3"/>
  <c r="BE128" i="3" s="1"/>
  <c r="BI127" i="3"/>
  <c r="BH127" i="3"/>
  <c r="BG127" i="3"/>
  <c r="BF127" i="3"/>
  <c r="AA127" i="3"/>
  <c r="Y127" i="3"/>
  <c r="W127" i="3"/>
  <c r="BK127" i="3"/>
  <c r="N127" i="3"/>
  <c r="BE127" i="3" s="1"/>
  <c r="BI126" i="3"/>
  <c r="BH126" i="3"/>
  <c r="BG126" i="3"/>
  <c r="BF126" i="3"/>
  <c r="AA126" i="3"/>
  <c r="Y126" i="3"/>
  <c r="W126" i="3"/>
  <c r="BK126" i="3"/>
  <c r="N126" i="3"/>
  <c r="BE126" i="3"/>
  <c r="BI125" i="3"/>
  <c r="BH125" i="3"/>
  <c r="BG125" i="3"/>
  <c r="BF125" i="3"/>
  <c r="AA125" i="3"/>
  <c r="Y125" i="3"/>
  <c r="W125" i="3"/>
  <c r="BK125" i="3"/>
  <c r="N125" i="3"/>
  <c r="BE125" i="3" s="1"/>
  <c r="BI124" i="3"/>
  <c r="BH124" i="3"/>
  <c r="BG124" i="3"/>
  <c r="BF124" i="3"/>
  <c r="AA124" i="3"/>
  <c r="Y124" i="3"/>
  <c r="W124" i="3"/>
  <c r="BK124" i="3"/>
  <c r="N124" i="3"/>
  <c r="BE124" i="3" s="1"/>
  <c r="BI123" i="3"/>
  <c r="BH123" i="3"/>
  <c r="BG123" i="3"/>
  <c r="BF123" i="3"/>
  <c r="AA123" i="3"/>
  <c r="Y123" i="3"/>
  <c r="W123" i="3"/>
  <c r="BK123" i="3"/>
  <c r="N123" i="3"/>
  <c r="BE123" i="3" s="1"/>
  <c r="BI122" i="3"/>
  <c r="BH122" i="3"/>
  <c r="BG122" i="3"/>
  <c r="BF122" i="3"/>
  <c r="AA122" i="3"/>
  <c r="Y122" i="3"/>
  <c r="W122" i="3"/>
  <c r="BK122" i="3"/>
  <c r="N122" i="3"/>
  <c r="BE122" i="3"/>
  <c r="BI121" i="3"/>
  <c r="BH121" i="3"/>
  <c r="BG121" i="3"/>
  <c r="BF121" i="3"/>
  <c r="AA121" i="3"/>
  <c r="Y121" i="3"/>
  <c r="W121" i="3"/>
  <c r="BK121" i="3"/>
  <c r="N121" i="3"/>
  <c r="BE121" i="3" s="1"/>
  <c r="BI120" i="3"/>
  <c r="BH120" i="3"/>
  <c r="BG120" i="3"/>
  <c r="BF120" i="3"/>
  <c r="AA120" i="3"/>
  <c r="Y120" i="3"/>
  <c r="Y119" i="3"/>
  <c r="Y118" i="3"/>
  <c r="Y117" i="3" s="1"/>
  <c r="W120" i="3"/>
  <c r="BK120" i="3"/>
  <c r="BK119" i="3"/>
  <c r="N120" i="3"/>
  <c r="BE120" i="3"/>
  <c r="M114" i="3"/>
  <c r="F111" i="3"/>
  <c r="F109" i="3"/>
  <c r="BI98" i="3"/>
  <c r="BH98" i="3"/>
  <c r="BG98" i="3"/>
  <c r="BF98" i="3"/>
  <c r="BI97" i="3"/>
  <c r="BH97" i="3"/>
  <c r="BG97" i="3"/>
  <c r="BF97" i="3"/>
  <c r="BI96" i="3"/>
  <c r="BH96" i="3"/>
  <c r="BG96" i="3"/>
  <c r="BF96" i="3"/>
  <c r="BI95" i="3"/>
  <c r="BH95" i="3"/>
  <c r="BG95" i="3"/>
  <c r="BF95" i="3"/>
  <c r="BI94" i="3"/>
  <c r="BH94" i="3"/>
  <c r="BG94" i="3"/>
  <c r="BF94" i="3"/>
  <c r="BI93" i="3"/>
  <c r="BH93" i="3"/>
  <c r="H35" i="3"/>
  <c r="BC89" i="1" s="1"/>
  <c r="BG93" i="3"/>
  <c r="BF93" i="3"/>
  <c r="M33" i="3" s="1"/>
  <c r="AW89" i="1" s="1"/>
  <c r="H33" i="3"/>
  <c r="BA89" i="1" s="1"/>
  <c r="M84" i="3"/>
  <c r="F81" i="3"/>
  <c r="F79" i="3"/>
  <c r="O18" i="3"/>
  <c r="E18" i="3"/>
  <c r="O17" i="3"/>
  <c r="O15" i="3"/>
  <c r="E15" i="3"/>
  <c r="F114" i="3" s="1"/>
  <c r="F84" i="3"/>
  <c r="O14" i="3"/>
  <c r="O12" i="3"/>
  <c r="E12" i="3"/>
  <c r="F113" i="3"/>
  <c r="F83" i="3"/>
  <c r="O11" i="3"/>
  <c r="O9" i="3"/>
  <c r="M111" i="3" s="1"/>
  <c r="M81" i="3"/>
  <c r="F6" i="3"/>
  <c r="F108" i="3" s="1"/>
  <c r="F78" i="3"/>
  <c r="N385" i="2"/>
  <c r="AY88" i="1"/>
  <c r="AX88" i="1"/>
  <c r="BI371" i="2"/>
  <c r="BH371" i="2"/>
  <c r="BG371" i="2"/>
  <c r="BF371" i="2"/>
  <c r="AA371" i="2"/>
  <c r="Y371" i="2"/>
  <c r="W371" i="2"/>
  <c r="BK371" i="2"/>
  <c r="N371" i="2"/>
  <c r="BE371" i="2"/>
  <c r="BI357" i="2"/>
  <c r="BH357" i="2"/>
  <c r="BG357" i="2"/>
  <c r="BF357" i="2"/>
  <c r="AA357" i="2"/>
  <c r="Y357" i="2"/>
  <c r="W357" i="2"/>
  <c r="BK357" i="2"/>
  <c r="N357" i="2"/>
  <c r="BE357" i="2"/>
  <c r="BI343" i="2"/>
  <c r="BH343" i="2"/>
  <c r="BG343" i="2"/>
  <c r="BF343" i="2"/>
  <c r="AA343" i="2"/>
  <c r="AA342" i="2"/>
  <c r="Y343" i="2"/>
  <c r="W343" i="2"/>
  <c r="W342" i="2"/>
  <c r="BK343" i="2"/>
  <c r="BK342" i="2" s="1"/>
  <c r="N342" i="2" s="1"/>
  <c r="N102" i="2" s="1"/>
  <c r="N343" i="2"/>
  <c r="BE343" i="2" s="1"/>
  <c r="BI326" i="2"/>
  <c r="BH326" i="2"/>
  <c r="BG326" i="2"/>
  <c r="BF326" i="2"/>
  <c r="AA326" i="2"/>
  <c r="AA325" i="2"/>
  <c r="Y326" i="2"/>
  <c r="Y325" i="2" s="1"/>
  <c r="W326" i="2"/>
  <c r="W325" i="2"/>
  <c r="BK326" i="2"/>
  <c r="BK325" i="2" s="1"/>
  <c r="N325" i="2" s="1"/>
  <c r="N101" i="2" s="1"/>
  <c r="N326" i="2"/>
  <c r="BE326" i="2" s="1"/>
  <c r="BI324" i="2"/>
  <c r="BH324" i="2"/>
  <c r="BG324" i="2"/>
  <c r="BF324" i="2"/>
  <c r="AA324" i="2"/>
  <c r="Y324" i="2"/>
  <c r="W324" i="2"/>
  <c r="BK324" i="2"/>
  <c r="N324" i="2"/>
  <c r="BE324" i="2"/>
  <c r="BI323" i="2"/>
  <c r="BH323" i="2"/>
  <c r="BG323" i="2"/>
  <c r="BF323" i="2"/>
  <c r="AA323" i="2"/>
  <c r="Y323" i="2"/>
  <c r="W323" i="2"/>
  <c r="BK323" i="2"/>
  <c r="N323" i="2"/>
  <c r="BE323" i="2"/>
  <c r="BI322" i="2"/>
  <c r="BH322" i="2"/>
  <c r="BG322" i="2"/>
  <c r="BF322" i="2"/>
  <c r="AA322" i="2"/>
  <c r="Y322" i="2"/>
  <c r="Y314" i="2" s="1"/>
  <c r="W322" i="2"/>
  <c r="BK322" i="2"/>
  <c r="N322" i="2"/>
  <c r="BE322" i="2"/>
  <c r="BI321" i="2"/>
  <c r="BH321" i="2"/>
  <c r="BG321" i="2"/>
  <c r="BF321" i="2"/>
  <c r="AA321" i="2"/>
  <c r="Y321" i="2"/>
  <c r="W321" i="2"/>
  <c r="BK321" i="2"/>
  <c r="BK314" i="2" s="1"/>
  <c r="N314" i="2" s="1"/>
  <c r="N100" i="2" s="1"/>
  <c r="N321" i="2"/>
  <c r="BE321" i="2"/>
  <c r="BI315" i="2"/>
  <c r="BH315" i="2"/>
  <c r="BG315" i="2"/>
  <c r="BF315" i="2"/>
  <c r="AA315" i="2"/>
  <c r="AA314" i="2"/>
  <c r="Y315" i="2"/>
  <c r="W315" i="2"/>
  <c r="W314" i="2"/>
  <c r="BK315" i="2"/>
  <c r="N315" i="2"/>
  <c r="BE315" i="2" s="1"/>
  <c r="BI313" i="2"/>
  <c r="BH313" i="2"/>
  <c r="BG313" i="2"/>
  <c r="BF313" i="2"/>
  <c r="AA313" i="2"/>
  <c r="Y313" i="2"/>
  <c r="W313" i="2"/>
  <c r="BK313" i="2"/>
  <c r="N313" i="2"/>
  <c r="BE313" i="2"/>
  <c r="BI312" i="2"/>
  <c r="BH312" i="2"/>
  <c r="BG312" i="2"/>
  <c r="BF312" i="2"/>
  <c r="AA312" i="2"/>
  <c r="Y312" i="2"/>
  <c r="W312" i="2"/>
  <c r="BK312" i="2"/>
  <c r="N312" i="2"/>
  <c r="BE312" i="2"/>
  <c r="BI296" i="2"/>
  <c r="BH296" i="2"/>
  <c r="BG296" i="2"/>
  <c r="BF296" i="2"/>
  <c r="AA296" i="2"/>
  <c r="Y296" i="2"/>
  <c r="W296" i="2"/>
  <c r="BK296" i="2"/>
  <c r="N296" i="2"/>
  <c r="BE296" i="2"/>
  <c r="BI290" i="2"/>
  <c r="BH290" i="2"/>
  <c r="BG290" i="2"/>
  <c r="BF290" i="2"/>
  <c r="AA290" i="2"/>
  <c r="Y290" i="2"/>
  <c r="W290" i="2"/>
  <c r="BK290" i="2"/>
  <c r="N290" i="2"/>
  <c r="BE290" i="2"/>
  <c r="BI289" i="2"/>
  <c r="BH289" i="2"/>
  <c r="BG289" i="2"/>
  <c r="BF289" i="2"/>
  <c r="AA289" i="2"/>
  <c r="Y289" i="2"/>
  <c r="W289" i="2"/>
  <c r="BK289" i="2"/>
  <c r="N289" i="2"/>
  <c r="BE289" i="2"/>
  <c r="BI283" i="2"/>
  <c r="BH283" i="2"/>
  <c r="BG283" i="2"/>
  <c r="BF283" i="2"/>
  <c r="AA283" i="2"/>
  <c r="AA282" i="2"/>
  <c r="Y283" i="2"/>
  <c r="Y282" i="2"/>
  <c r="W283" i="2"/>
  <c r="W282" i="2"/>
  <c r="BK283" i="2"/>
  <c r="BK282" i="2"/>
  <c r="N282" i="2" s="1"/>
  <c r="N99" i="2" s="1"/>
  <c r="N283" i="2"/>
  <c r="BE283" i="2" s="1"/>
  <c r="BI281" i="2"/>
  <c r="BH281" i="2"/>
  <c r="BG281" i="2"/>
  <c r="BF281" i="2"/>
  <c r="AA281" i="2"/>
  <c r="Y281" i="2"/>
  <c r="W281" i="2"/>
  <c r="BK281" i="2"/>
  <c r="N281" i="2"/>
  <c r="BE281" i="2"/>
  <c r="BI267" i="2"/>
  <c r="BH267" i="2"/>
  <c r="BG267" i="2"/>
  <c r="BF267" i="2"/>
  <c r="AA267" i="2"/>
  <c r="Y267" i="2"/>
  <c r="W267" i="2"/>
  <c r="BK267" i="2"/>
  <c r="N267" i="2"/>
  <c r="BE267" i="2"/>
  <c r="BI253" i="2"/>
  <c r="BH253" i="2"/>
  <c r="BG253" i="2"/>
  <c r="BF253" i="2"/>
  <c r="AA253" i="2"/>
  <c r="Y253" i="2"/>
  <c r="W253" i="2"/>
  <c r="BK253" i="2"/>
  <c r="N253" i="2"/>
  <c r="BE253" i="2"/>
  <c r="BI243" i="2"/>
  <c r="BH243" i="2"/>
  <c r="BG243" i="2"/>
  <c r="BF243" i="2"/>
  <c r="AA243" i="2"/>
  <c r="Y243" i="2"/>
  <c r="W243" i="2"/>
  <c r="BK243" i="2"/>
  <c r="N243" i="2"/>
  <c r="BE243" i="2"/>
  <c r="BI233" i="2"/>
  <c r="BH233" i="2"/>
  <c r="BG233" i="2"/>
  <c r="BF233" i="2"/>
  <c r="AA233" i="2"/>
  <c r="Y233" i="2"/>
  <c r="W233" i="2"/>
  <c r="BK233" i="2"/>
  <c r="N233" i="2"/>
  <c r="BE233" i="2"/>
  <c r="BI232" i="2"/>
  <c r="BH232" i="2"/>
  <c r="BG232" i="2"/>
  <c r="BF232" i="2"/>
  <c r="AA232" i="2"/>
  <c r="Y232" i="2"/>
  <c r="Y213" i="2" s="1"/>
  <c r="W232" i="2"/>
  <c r="BK232" i="2"/>
  <c r="N232" i="2"/>
  <c r="BE232" i="2"/>
  <c r="BI222" i="2"/>
  <c r="BH222" i="2"/>
  <c r="BG222" i="2"/>
  <c r="BF222" i="2"/>
  <c r="AA222" i="2"/>
  <c r="Y222" i="2"/>
  <c r="W222" i="2"/>
  <c r="BK222" i="2"/>
  <c r="BK213" i="2" s="1"/>
  <c r="N213" i="2" s="1"/>
  <c r="N98" i="2" s="1"/>
  <c r="N222" i="2"/>
  <c r="BE222" i="2"/>
  <c r="BI214" i="2"/>
  <c r="BH214" i="2"/>
  <c r="BG214" i="2"/>
  <c r="BF214" i="2"/>
  <c r="AA214" i="2"/>
  <c r="AA213" i="2"/>
  <c r="Y214" i="2"/>
  <c r="W214" i="2"/>
  <c r="W213" i="2"/>
  <c r="BK214" i="2"/>
  <c r="N214" i="2"/>
  <c r="BE214" i="2" s="1"/>
  <c r="BI212" i="2"/>
  <c r="BH212" i="2"/>
  <c r="BG212" i="2"/>
  <c r="BF212" i="2"/>
  <c r="AA212" i="2"/>
  <c r="Y212" i="2"/>
  <c r="Y209" i="2" s="1"/>
  <c r="W212" i="2"/>
  <c r="BK212" i="2"/>
  <c r="N212" i="2"/>
  <c r="BE212" i="2"/>
  <c r="BI211" i="2"/>
  <c r="BH211" i="2"/>
  <c r="BG211" i="2"/>
  <c r="BF211" i="2"/>
  <c r="AA211" i="2"/>
  <c r="Y211" i="2"/>
  <c r="W211" i="2"/>
  <c r="BK211" i="2"/>
  <c r="BK209" i="2" s="1"/>
  <c r="N209" i="2" s="1"/>
  <c r="N97" i="2" s="1"/>
  <c r="N211" i="2"/>
  <c r="BE211" i="2"/>
  <c r="BI210" i="2"/>
  <c r="BH210" i="2"/>
  <c r="BG210" i="2"/>
  <c r="BF210" i="2"/>
  <c r="AA210" i="2"/>
  <c r="AA209" i="2"/>
  <c r="Y210" i="2"/>
  <c r="W210" i="2"/>
  <c r="W209" i="2"/>
  <c r="BK210" i="2"/>
  <c r="N210" i="2"/>
  <c r="BE210" i="2" s="1"/>
  <c r="BI208" i="2"/>
  <c r="BH208" i="2"/>
  <c r="BG208" i="2"/>
  <c r="BF208" i="2"/>
  <c r="AA208" i="2"/>
  <c r="Y208" i="2"/>
  <c r="W208" i="2"/>
  <c r="BK208" i="2"/>
  <c r="N208" i="2"/>
  <c r="BE208" i="2"/>
  <c r="BI207" i="2"/>
  <c r="BH207" i="2"/>
  <c r="BG207" i="2"/>
  <c r="BF207" i="2"/>
  <c r="AA207" i="2"/>
  <c r="AA206" i="2"/>
  <c r="Y207" i="2"/>
  <c r="Y206" i="2"/>
  <c r="W207" i="2"/>
  <c r="W206" i="2" s="1"/>
  <c r="BK207" i="2"/>
  <c r="BK206" i="2"/>
  <c r="N206" i="2" s="1"/>
  <c r="N207" i="2"/>
  <c r="BE207" i="2"/>
  <c r="N96" i="2"/>
  <c r="BI205" i="2"/>
  <c r="BH205" i="2"/>
  <c r="BG205" i="2"/>
  <c r="BF205" i="2"/>
  <c r="AA205" i="2"/>
  <c r="Y205" i="2"/>
  <c r="W205" i="2"/>
  <c r="BK205" i="2"/>
  <c r="BK196" i="2" s="1"/>
  <c r="N205" i="2"/>
  <c r="BE205" i="2"/>
  <c r="BI203" i="2"/>
  <c r="BH203" i="2"/>
  <c r="BG203" i="2"/>
  <c r="BF203" i="2"/>
  <c r="AA203" i="2"/>
  <c r="Y203" i="2"/>
  <c r="W203" i="2"/>
  <c r="BK203" i="2"/>
  <c r="N203" i="2"/>
  <c r="BE203" i="2"/>
  <c r="BI197" i="2"/>
  <c r="BH197" i="2"/>
  <c r="BG197" i="2"/>
  <c r="BF197" i="2"/>
  <c r="AA197" i="2"/>
  <c r="AA196" i="2"/>
  <c r="Y197" i="2"/>
  <c r="Y196" i="2" s="1"/>
  <c r="W197" i="2"/>
  <c r="W196" i="2"/>
  <c r="BK197" i="2"/>
  <c r="N196" i="2"/>
  <c r="N95" i="2" s="1"/>
  <c r="N197" i="2"/>
  <c r="BE197" i="2"/>
  <c r="BI194" i="2"/>
  <c r="BH194" i="2"/>
  <c r="BG194" i="2"/>
  <c r="BF194" i="2"/>
  <c r="AA194" i="2"/>
  <c r="AA193" i="2"/>
  <c r="Y194" i="2"/>
  <c r="Y193" i="2"/>
  <c r="W194" i="2"/>
  <c r="W193" i="2"/>
  <c r="BK194" i="2"/>
  <c r="BK193" i="2"/>
  <c r="N193" i="2" s="1"/>
  <c r="N93" i="2" s="1"/>
  <c r="N194" i="2"/>
  <c r="BE194" i="2" s="1"/>
  <c r="BI192" i="2"/>
  <c r="BH192" i="2"/>
  <c r="BG192" i="2"/>
  <c r="BF192" i="2"/>
  <c r="AA192" i="2"/>
  <c r="Y192" i="2"/>
  <c r="Y187" i="2" s="1"/>
  <c r="W192" i="2"/>
  <c r="BK192" i="2"/>
  <c r="N192" i="2"/>
  <c r="BE192" i="2" s="1"/>
  <c r="BI189" i="2"/>
  <c r="BH189" i="2"/>
  <c r="BG189" i="2"/>
  <c r="BF189" i="2"/>
  <c r="AA189" i="2"/>
  <c r="Y189" i="2"/>
  <c r="W189" i="2"/>
  <c r="BK189" i="2"/>
  <c r="BK187" i="2" s="1"/>
  <c r="N187" i="2" s="1"/>
  <c r="N92" i="2" s="1"/>
  <c r="N189" i="2"/>
  <c r="BE189" i="2"/>
  <c r="BI188" i="2"/>
  <c r="BH188" i="2"/>
  <c r="BG188" i="2"/>
  <c r="BF188" i="2"/>
  <c r="AA188" i="2"/>
  <c r="AA187" i="2" s="1"/>
  <c r="Y188" i="2"/>
  <c r="W188" i="2"/>
  <c r="W187" i="2" s="1"/>
  <c r="BK188" i="2"/>
  <c r="N188" i="2"/>
  <c r="BE188" i="2" s="1"/>
  <c r="BI186" i="2"/>
  <c r="BH186" i="2"/>
  <c r="BG186" i="2"/>
  <c r="BF186" i="2"/>
  <c r="AA186" i="2"/>
  <c r="Y186" i="2"/>
  <c r="W186" i="2"/>
  <c r="BK186" i="2"/>
  <c r="N186" i="2"/>
  <c r="BE186" i="2" s="1"/>
  <c r="BI185" i="2"/>
  <c r="BH185" i="2"/>
  <c r="BG185" i="2"/>
  <c r="BF185" i="2"/>
  <c r="AA185" i="2"/>
  <c r="Y185" i="2"/>
  <c r="W185" i="2"/>
  <c r="BK185" i="2"/>
  <c r="N185" i="2"/>
  <c r="BE185" i="2"/>
  <c r="BI177" i="2"/>
  <c r="BH177" i="2"/>
  <c r="BG177" i="2"/>
  <c r="BF177" i="2"/>
  <c r="AA177" i="2"/>
  <c r="Y177" i="2"/>
  <c r="W177" i="2"/>
  <c r="BK177" i="2"/>
  <c r="N177" i="2"/>
  <c r="BE177" i="2" s="1"/>
  <c r="BI171" i="2"/>
  <c r="BH171" i="2"/>
  <c r="BG171" i="2"/>
  <c r="BF171" i="2"/>
  <c r="AA171" i="2"/>
  <c r="Y171" i="2"/>
  <c r="W171" i="2"/>
  <c r="BK171" i="2"/>
  <c r="N171" i="2"/>
  <c r="BE171" i="2"/>
  <c r="BI153" i="2"/>
  <c r="BH153" i="2"/>
  <c r="BG153" i="2"/>
  <c r="BF153" i="2"/>
  <c r="AA153" i="2"/>
  <c r="Y153" i="2"/>
  <c r="Y143" i="2" s="1"/>
  <c r="W153" i="2"/>
  <c r="BK153" i="2"/>
  <c r="N153" i="2"/>
  <c r="BE153" i="2" s="1"/>
  <c r="BI149" i="2"/>
  <c r="BH149" i="2"/>
  <c r="BG149" i="2"/>
  <c r="BF149" i="2"/>
  <c r="AA149" i="2"/>
  <c r="Y149" i="2"/>
  <c r="W149" i="2"/>
  <c r="BK149" i="2"/>
  <c r="BK143" i="2" s="1"/>
  <c r="N143" i="2" s="1"/>
  <c r="N91" i="2" s="1"/>
  <c r="N149" i="2"/>
  <c r="BE149" i="2"/>
  <c r="BI144" i="2"/>
  <c r="BH144" i="2"/>
  <c r="BG144" i="2"/>
  <c r="BF144" i="2"/>
  <c r="AA144" i="2"/>
  <c r="AA143" i="2" s="1"/>
  <c r="Y144" i="2"/>
  <c r="W144" i="2"/>
  <c r="W143" i="2" s="1"/>
  <c r="BK144" i="2"/>
  <c r="N144" i="2"/>
  <c r="BE144" i="2" s="1"/>
  <c r="BI137" i="2"/>
  <c r="BH137" i="2"/>
  <c r="BG137" i="2"/>
  <c r="BF137" i="2"/>
  <c r="AA137" i="2"/>
  <c r="AA131" i="2" s="1"/>
  <c r="Y137" i="2"/>
  <c r="Y131" i="2" s="1"/>
  <c r="W137" i="2"/>
  <c r="BK137" i="2"/>
  <c r="N137" i="2"/>
  <c r="BE137" i="2" s="1"/>
  <c r="BI132" i="2"/>
  <c r="BH132" i="2"/>
  <c r="BG132" i="2"/>
  <c r="BF132" i="2"/>
  <c r="AA132" i="2"/>
  <c r="Y132" i="2"/>
  <c r="W132" i="2"/>
  <c r="W131" i="2"/>
  <c r="BK132" i="2"/>
  <c r="BK131" i="2"/>
  <c r="N131" i="2" s="1"/>
  <c r="N90" i="2" s="1"/>
  <c r="N132" i="2"/>
  <c r="BE132" i="2"/>
  <c r="F123" i="2"/>
  <c r="F121" i="2"/>
  <c r="BI110" i="2"/>
  <c r="BH110" i="2"/>
  <c r="BG110" i="2"/>
  <c r="BF110" i="2"/>
  <c r="BI109" i="2"/>
  <c r="BH109" i="2"/>
  <c r="BG109" i="2"/>
  <c r="BF109" i="2"/>
  <c r="BI108" i="2"/>
  <c r="BH108" i="2"/>
  <c r="BG108" i="2"/>
  <c r="BF108" i="2"/>
  <c r="BI107" i="2"/>
  <c r="BH107" i="2"/>
  <c r="H35" i="2" s="1"/>
  <c r="BC88" i="1" s="1"/>
  <c r="BG107" i="2"/>
  <c r="BF107" i="2"/>
  <c r="BI106" i="2"/>
  <c r="BH106" i="2"/>
  <c r="BG106" i="2"/>
  <c r="BF106" i="2"/>
  <c r="BI105" i="2"/>
  <c r="H36" i="2"/>
  <c r="BD88" i="1" s="1"/>
  <c r="BH105" i="2"/>
  <c r="BG105" i="2"/>
  <c r="H34" i="2" s="1"/>
  <c r="BB88" i="1" s="1"/>
  <c r="BF105" i="2"/>
  <c r="M33" i="2" s="1"/>
  <c r="AW88" i="1" s="1"/>
  <c r="F81" i="2"/>
  <c r="F79" i="2"/>
  <c r="O21" i="2"/>
  <c r="E21" i="2"/>
  <c r="M126" i="2"/>
  <c r="M84" i="2"/>
  <c r="O20" i="2"/>
  <c r="O18" i="2"/>
  <c r="E18" i="2"/>
  <c r="M125" i="2"/>
  <c r="M83" i="2"/>
  <c r="O17" i="2"/>
  <c r="O15" i="2"/>
  <c r="E15" i="2"/>
  <c r="F126" i="2" s="1"/>
  <c r="O14" i="2"/>
  <c r="O12" i="2"/>
  <c r="E12" i="2"/>
  <c r="F125" i="2" s="1"/>
  <c r="O11" i="2"/>
  <c r="O9" i="2"/>
  <c r="M123" i="2" s="1"/>
  <c r="F6" i="2"/>
  <c r="F120" i="2" s="1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H94" i="1"/>
  <c r="CG94" i="1"/>
  <c r="CF94" i="1"/>
  <c r="BZ94" i="1"/>
  <c r="CE94" i="1"/>
  <c r="AM83" i="1"/>
  <c r="L83" i="1"/>
  <c r="AM82" i="1"/>
  <c r="L82" i="1"/>
  <c r="AM80" i="1"/>
  <c r="L80" i="1"/>
  <c r="L78" i="1"/>
  <c r="L77" i="1"/>
  <c r="M81" i="5" l="1"/>
  <c r="Y130" i="2"/>
  <c r="W130" i="2"/>
  <c r="BD87" i="1"/>
  <c r="W35" i="1" s="1"/>
  <c r="AA130" i="2"/>
  <c r="Y195" i="2"/>
  <c r="M114" i="4"/>
  <c r="M83" i="4"/>
  <c r="M81" i="2"/>
  <c r="F83" i="2"/>
  <c r="H33" i="2"/>
  <c r="BA88" i="1" s="1"/>
  <c r="AA195" i="2"/>
  <c r="Y342" i="2"/>
  <c r="H36" i="3"/>
  <c r="BD89" i="1" s="1"/>
  <c r="W119" i="4"/>
  <c r="W118" i="4" s="1"/>
  <c r="AU90" i="1" s="1"/>
  <c r="Y120" i="5"/>
  <c r="Y119" i="5" s="1"/>
  <c r="F78" i="2"/>
  <c r="F84" i="2"/>
  <c r="BK130" i="2"/>
  <c r="W195" i="2"/>
  <c r="M113" i="3"/>
  <c r="M83" i="3"/>
  <c r="N119" i="3"/>
  <c r="N90" i="3" s="1"/>
  <c r="BK118" i="3"/>
  <c r="AA119" i="3"/>
  <c r="AA118" i="3" s="1"/>
  <c r="AA117" i="3" s="1"/>
  <c r="M32" i="4"/>
  <c r="AV90" i="1" s="1"/>
  <c r="H32" i="4"/>
  <c r="AZ90" i="1" s="1"/>
  <c r="BK119" i="4"/>
  <c r="BK121" i="5"/>
  <c r="F109" i="4"/>
  <c r="F78" i="4"/>
  <c r="BK195" i="2"/>
  <c r="N195" i="2" s="1"/>
  <c r="N94" i="2" s="1"/>
  <c r="H34" i="3"/>
  <c r="BB89" i="1" s="1"/>
  <c r="BB87" i="1" s="1"/>
  <c r="W119" i="3"/>
  <c r="W118" i="3" s="1"/>
  <c r="W117" i="3" s="1"/>
  <c r="AU89" i="1" s="1"/>
  <c r="H34" i="4"/>
  <c r="BB90" i="1" s="1"/>
  <c r="H35" i="4"/>
  <c r="BC90" i="1" s="1"/>
  <c r="BC87" i="1" s="1"/>
  <c r="H35" i="5"/>
  <c r="BC91" i="1" s="1"/>
  <c r="AA120" i="5"/>
  <c r="AA119" i="5" s="1"/>
  <c r="M33" i="5"/>
  <c r="AW91" i="1" s="1"/>
  <c r="W33" i="1" l="1"/>
  <c r="AX87" i="1"/>
  <c r="AY87" i="1"/>
  <c r="W34" i="1"/>
  <c r="BK129" i="2"/>
  <c r="N129" i="2" s="1"/>
  <c r="N88" i="2" s="1"/>
  <c r="N130" i="2"/>
  <c r="N89" i="2" s="1"/>
  <c r="N121" i="5"/>
  <c r="N90" i="5" s="1"/>
  <c r="BK120" i="5"/>
  <c r="AA129" i="2"/>
  <c r="W129" i="2"/>
  <c r="AU88" i="1" s="1"/>
  <c r="AU87" i="1" s="1"/>
  <c r="N119" i="4"/>
  <c r="N89" i="4" s="1"/>
  <c r="BK118" i="4"/>
  <c r="N118" i="4" s="1"/>
  <c r="N88" i="4" s="1"/>
  <c r="N118" i="3"/>
  <c r="N89" i="3" s="1"/>
  <c r="BK117" i="3"/>
  <c r="N117" i="3" s="1"/>
  <c r="N88" i="3" s="1"/>
  <c r="Y129" i="2"/>
  <c r="N98" i="3" l="1"/>
  <c r="BE98" i="3" s="1"/>
  <c r="N96" i="3"/>
  <c r="BE96" i="3" s="1"/>
  <c r="N94" i="3"/>
  <c r="BE94" i="3" s="1"/>
  <c r="N93" i="3"/>
  <c r="N97" i="3"/>
  <c r="BE97" i="3" s="1"/>
  <c r="M27" i="3"/>
  <c r="N95" i="3"/>
  <c r="BE95" i="3" s="1"/>
  <c r="N99" i="4"/>
  <c r="BF99" i="4" s="1"/>
  <c r="N97" i="4"/>
  <c r="BF97" i="4" s="1"/>
  <c r="N95" i="4"/>
  <c r="BF95" i="4" s="1"/>
  <c r="N94" i="4"/>
  <c r="N98" i="4"/>
  <c r="BF98" i="4" s="1"/>
  <c r="N96" i="4"/>
  <c r="BF96" i="4" s="1"/>
  <c r="M27" i="4"/>
  <c r="BK119" i="5"/>
  <c r="N119" i="5" s="1"/>
  <c r="N88" i="5" s="1"/>
  <c r="N120" i="5"/>
  <c r="N89" i="5" s="1"/>
  <c r="N110" i="2"/>
  <c r="BE110" i="2" s="1"/>
  <c r="N108" i="2"/>
  <c r="BE108" i="2" s="1"/>
  <c r="N106" i="2"/>
  <c r="BE106" i="2" s="1"/>
  <c r="N105" i="2"/>
  <c r="N109" i="2"/>
  <c r="BE109" i="2" s="1"/>
  <c r="N107" i="2"/>
  <c r="BE107" i="2" s="1"/>
  <c r="M27" i="2"/>
  <c r="N93" i="4" l="1"/>
  <c r="BF94" i="4"/>
  <c r="BE93" i="3"/>
  <c r="N92" i="3"/>
  <c r="N104" i="2"/>
  <c r="BE105" i="2"/>
  <c r="N99" i="5"/>
  <c r="BE99" i="5" s="1"/>
  <c r="N97" i="5"/>
  <c r="BE97" i="5" s="1"/>
  <c r="M27" i="5"/>
  <c r="N100" i="5"/>
  <c r="BE100" i="5" s="1"/>
  <c r="N98" i="5"/>
  <c r="BE98" i="5" s="1"/>
  <c r="N96" i="5"/>
  <c r="BE96" i="5" s="1"/>
  <c r="N95" i="5"/>
  <c r="M32" i="2" l="1"/>
  <c r="AV88" i="1" s="1"/>
  <c r="AT88" i="1" s="1"/>
  <c r="H32" i="2"/>
  <c r="AZ88" i="1" s="1"/>
  <c r="M33" i="4"/>
  <c r="AW90" i="1" s="1"/>
  <c r="AT90" i="1" s="1"/>
  <c r="H33" i="4"/>
  <c r="BA90" i="1" s="1"/>
  <c r="BA87" i="1" s="1"/>
  <c r="M32" i="3"/>
  <c r="AV89" i="1" s="1"/>
  <c r="AT89" i="1" s="1"/>
  <c r="H32" i="3"/>
  <c r="AZ89" i="1" s="1"/>
  <c r="M28" i="2"/>
  <c r="L112" i="2"/>
  <c r="M28" i="4"/>
  <c r="L101" i="4"/>
  <c r="BE95" i="5"/>
  <c r="N94" i="5"/>
  <c r="M28" i="3"/>
  <c r="L100" i="3"/>
  <c r="W32" i="1" l="1"/>
  <c r="AW87" i="1"/>
  <c r="AK32" i="1" s="1"/>
  <c r="H32" i="5"/>
  <c r="AZ91" i="1" s="1"/>
  <c r="AZ87" i="1" s="1"/>
  <c r="M32" i="5"/>
  <c r="AV91" i="1" s="1"/>
  <c r="AT91" i="1" s="1"/>
  <c r="AS88" i="1"/>
  <c r="M30" i="2"/>
  <c r="M28" i="5"/>
  <c r="L102" i="5"/>
  <c r="AS89" i="1"/>
  <c r="M30" i="3"/>
  <c r="AS90" i="1"/>
  <c r="M30" i="4"/>
  <c r="AV87" i="1" l="1"/>
  <c r="AS91" i="1"/>
  <c r="M30" i="5"/>
  <c r="AG89" i="1"/>
  <c r="AN89" i="1" s="1"/>
  <c r="L38" i="3"/>
  <c r="AG88" i="1"/>
  <c r="L38" i="2"/>
  <c r="AG90" i="1"/>
  <c r="AN90" i="1" s="1"/>
  <c r="L38" i="4"/>
  <c r="AS87" i="1"/>
  <c r="AG91" i="1" l="1"/>
  <c r="AN91" i="1" s="1"/>
  <c r="L38" i="5"/>
  <c r="AG87" i="1"/>
  <c r="AN88" i="1"/>
  <c r="AT87" i="1"/>
  <c r="AG95" i="1" l="1"/>
  <c r="AN87" i="1"/>
  <c r="AK26" i="1"/>
  <c r="AG94" i="1"/>
  <c r="AG96" i="1"/>
  <c r="AG97" i="1"/>
  <c r="AV97" i="1" l="1"/>
  <c r="BY97" i="1" s="1"/>
  <c r="CD97" i="1"/>
  <c r="AN97" i="1"/>
  <c r="CD96" i="1"/>
  <c r="AV96" i="1"/>
  <c r="BY96" i="1" s="1"/>
  <c r="AN96" i="1"/>
  <c r="AV94" i="1"/>
  <c r="BY94" i="1" s="1"/>
  <c r="CD94" i="1"/>
  <c r="W31" i="1" s="1"/>
  <c r="AG93" i="1"/>
  <c r="AN94" i="1"/>
  <c r="CD95" i="1"/>
  <c r="AV95" i="1"/>
  <c r="BY95" i="1" s="1"/>
  <c r="AK27" i="1" l="1"/>
  <c r="AK29" i="1" s="1"/>
  <c r="AK37" i="1" s="1"/>
  <c r="AG99" i="1"/>
  <c r="AN95" i="1"/>
  <c r="AN93" i="1" s="1"/>
  <c r="AN99" i="1" s="1"/>
  <c r="AK31" i="1"/>
</calcChain>
</file>

<file path=xl/sharedStrings.xml><?xml version="1.0" encoding="utf-8"?>
<sst xmlns="http://schemas.openxmlformats.org/spreadsheetml/2006/main" count="4196" uniqueCount="610">
  <si>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</si>
  <si>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</si>
  <si>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</si>
  <si>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</si>
  <si>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</si>
  <si>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</si>
  <si>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</si>
  <si>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</si>
  <si>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</si>
  <si>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</si>
  <si>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</si>
  <si>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</si>
  <si>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</si>
  <si>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</si>
  <si>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</si>
  <si>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</si>
  <si>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</si>
  <si>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2018/008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</si>
  <si>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</si>
  <si>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</si>
  <si>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Rekonstrukce bytu - 2. patro</t>
  </si>
  <si>
    <t>JKSO:</t>
  </si>
  <si>
    <t/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</si>
  <si>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</si>
  <si>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</si>
  <si>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</si>
  <si>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</si>
  <si>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</si>
  <si>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</si>
  <si>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</si>
  <si>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</si>
  <si>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</si>
  <si>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</si>
  <si>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</si>
  <si>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</si>
  <si>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www.rozpocty-staveb.cz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</si>
  <si>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</si>
  <si>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</si>
  <si>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</si>
  <si>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</si>
  <si>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</si>
  <si>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</si>
  <si>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</si>
  <si>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</si>
  <si>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</si>
  <si>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</si>
  <si>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</si>
  <si>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</si>
  <si>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</si>
  <si>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</si>
  <si>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</si>
  <si>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</si>
  <si>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</si>
  <si>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</si>
  <si>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</si>
  <si>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</si>
  <si>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</si>
  <si>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</si>
  <si>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</si>
  <si>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</si>
  <si>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</si>
  <si>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</si>
  <si>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</si>
  <si>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</si>
  <si>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</si>
  <si>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</si>
  <si>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</si>
  <si>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</si>
  <si>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</si>
  <si>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</si>
  <si>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</si>
  <si>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</si>
  <si>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</si>
  <si>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</si>
  <si>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</si>
  <si>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</si>
  <si>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</si>
  <si>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</si>
  <si>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</si>
  <si>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{e2c113da-a942-40e5-8fa7-5f22221696d8}</t>
  </si>
  <si>
    <t>{00000000-0000-0000-0000-000000000000}</t>
  </si>
  <si>
    <t>/</t>
  </si>
  <si>
    <t>2018/008/a</t>
  </si>
  <si>
    <t>Stavební a konstrukční část</t>
  </si>
  <si>
    <t>1</t>
  </si>
  <si>
    <t>{8c9ee2fd-7d3f-446d-adb2-95debcb2478a}</t>
  </si>
  <si>
    <t>2018/008/b</t>
  </si>
  <si>
    <t>Elektroinstalace</t>
  </si>
  <si>
    <t>{20dd3f8d-cf38-4821-a404-d7ecf565749e}</t>
  </si>
  <si>
    <t>2018/008/c</t>
  </si>
  <si>
    <t>Vytápění</t>
  </si>
  <si>
    <t>{511dfc70-a1e3-4d0c-87ad-1a54bfd409df}</t>
  </si>
  <si>
    <t>2018/008/d</t>
  </si>
  <si>
    <t>ZTI</t>
  </si>
  <si>
    <t>{cd8f9fa5-0741-4cf1-a23b-b5cb2535dbe3}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</si>
  <si>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</si>
  <si>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</si>
  <si>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</si>
  <si>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</si>
  <si>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</si>
  <si>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</si>
  <si>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</si>
  <si>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</si>
  <si>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</si>
  <si>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</si>
  <si>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</si>
  <si>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</si>
  <si>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</si>
  <si>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</si>
  <si>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</si>
  <si>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</si>
  <si>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</si>
  <si>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2018/008/a - Stavební a konstrukční část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</si>
  <si>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</si>
  <si>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</si>
  <si>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</si>
  <si>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</si>
  <si>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</si>
  <si>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</si>
  <si>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</si>
  <si>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</si>
  <si>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</si>
  <si>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</si>
  <si>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</si>
  <si>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</si>
  <si>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</si>
  <si>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</si>
  <si>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</si>
  <si>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</si>
  <si>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</si>
  <si>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</si>
  <si>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</si>
  <si>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</si>
  <si>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</si>
  <si>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</si>
  <si>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</si>
  <si>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</si>
  <si>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</si>
  <si>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</si>
  <si>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</si>
  <si>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</si>
  <si>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</si>
  <si>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</si>
  <si>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</si>
  <si>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</si>
  <si>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</si>
  <si>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</si>
  <si>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</si>
  <si>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</si>
  <si>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</si>
  <si>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</si>
  <si>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</si>
  <si>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</si>
  <si>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</si>
  <si>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</si>
  <si>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</si>
  <si>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</si>
  <si>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</si>
  <si>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340231021</t>
  </si>
  <si>
    <t>Zazdívka otvorů v příčkách nebo stěnách plochy do 1 m2 cihlami děrovanými tl 140 mm</t>
  </si>
  <si>
    <t>m2</t>
  </si>
  <si>
    <t>4</t>
  </si>
  <si>
    <t>Zazdění niky</t>
  </si>
  <si>
    <t>VV</t>
  </si>
  <si>
    <t>Koupelna</t>
  </si>
  <si>
    <t>0,9</t>
  </si>
  <si>
    <t>Součet</t>
  </si>
  <si>
    <t>349234831</t>
  </si>
  <si>
    <t>Doplnění zdiva dveřních obrub</t>
  </si>
  <si>
    <t>m</t>
  </si>
  <si>
    <t>Dozdění zárubní 80 cm + začištění</t>
  </si>
  <si>
    <t>2*2+0,8</t>
  </si>
  <si>
    <t>Dozdění zárubní 60 cm + začištění</t>
  </si>
  <si>
    <t>2*2+0,6</t>
  </si>
  <si>
    <t>3</t>
  </si>
  <si>
    <t>612135101</t>
  </si>
  <si>
    <t>Hrubá výplň rýh ve stěnách maltou jakékoli šířky rýhy</t>
  </si>
  <si>
    <t>6</t>
  </si>
  <si>
    <t>Zahození po topení</t>
  </si>
  <si>
    <t>Obývací pokoj</t>
  </si>
  <si>
    <t>7,7*0,3</t>
  </si>
  <si>
    <t>6121351R1</t>
  </si>
  <si>
    <t>Zednické práce (dozdívky, zahození voda, odpady, elektro, topení)</t>
  </si>
  <si>
    <t>kpl</t>
  </si>
  <si>
    <t>8</t>
  </si>
  <si>
    <t>5</t>
  </si>
  <si>
    <t>612311131</t>
  </si>
  <si>
    <t>Potažení vnitřních stěn vápenným štukem tloušťky do 3 mm</t>
  </si>
  <si>
    <t>10</t>
  </si>
  <si>
    <t>Kuchyň</t>
  </si>
  <si>
    <t>32,1</t>
  </si>
  <si>
    <t>52,6</t>
  </si>
  <si>
    <t>Ložnice</t>
  </si>
  <si>
    <t>Chodba sokl</t>
  </si>
  <si>
    <t>7,7*1</t>
  </si>
  <si>
    <t>Chodba</t>
  </si>
  <si>
    <t>26,7</t>
  </si>
  <si>
    <t>Komora</t>
  </si>
  <si>
    <t>11</t>
  </si>
  <si>
    <t>10,2</t>
  </si>
  <si>
    <t>Zazdění niky - koupelna</t>
  </si>
  <si>
    <t>612321121</t>
  </si>
  <si>
    <t>Vápenocementová omítka hladká jednovrstvá vnitřních stěn nanášená ručně</t>
  </si>
  <si>
    <t>12</t>
  </si>
  <si>
    <t>2,2</t>
  </si>
  <si>
    <t>7</t>
  </si>
  <si>
    <t>642944121</t>
  </si>
  <si>
    <t>Osazování ocelových zárubní dodatečné pl do 2,5 m2</t>
  </si>
  <si>
    <t>kus</t>
  </si>
  <si>
    <t>14</t>
  </si>
  <si>
    <t>Osazení zárubní 80 cm</t>
  </si>
  <si>
    <t>Osazení zárubní 60 cm</t>
  </si>
  <si>
    <t>M</t>
  </si>
  <si>
    <t>55331201</t>
  </si>
  <si>
    <t>zárubeň ocelová pro běžné zdění hranatý profil s drážkou 110 800 L/P</t>
  </si>
  <si>
    <t>16</t>
  </si>
  <si>
    <t>9</t>
  </si>
  <si>
    <t>55331197</t>
  </si>
  <si>
    <t>zárubeň ocelová pro běžné zdění hranatý profil s drážkou 110 600 L/P</t>
  </si>
  <si>
    <t>18</t>
  </si>
  <si>
    <t>997013501</t>
  </si>
  <si>
    <t>Odvoz suti a vybouraných hmot na skládku nebo meziskládku do 1 km se složením</t>
  </si>
  <si>
    <t>t</t>
  </si>
  <si>
    <t>20</t>
  </si>
  <si>
    <t>997013509</t>
  </si>
  <si>
    <t>Příplatek k odvozu suti a vybouraných hmot na skládku ZKD 1 km přes 1 km</t>
  </si>
  <si>
    <t>22</t>
  </si>
  <si>
    <t>0,059*24</t>
  </si>
  <si>
    <t>997013831</t>
  </si>
  <si>
    <t>Poplatek za uložení na skládce (skládkovné) stavebního odpadu směsného kód odpadu 170 904</t>
  </si>
  <si>
    <t>24</t>
  </si>
  <si>
    <t>13</t>
  </si>
  <si>
    <t>998011002</t>
  </si>
  <si>
    <t>Přesun hmot pro budovy zděné v do 12 m</t>
  </si>
  <si>
    <t>26</t>
  </si>
  <si>
    <t>711192202</t>
  </si>
  <si>
    <t>Provedení izolace proti zemní vlhkosti hydroizolační stěrkou svislé na zdivu, 2 vrstvy</t>
  </si>
  <si>
    <t>28</t>
  </si>
  <si>
    <t>7,8</t>
  </si>
  <si>
    <t>2360103565</t>
  </si>
  <si>
    <t>Tekutá rychle schnoucí stěrka Mapegum WPS MAPEI balení 25 kg</t>
  </si>
  <si>
    <t>bal.</t>
  </si>
  <si>
    <t>30</t>
  </si>
  <si>
    <t>balení: 25 kg, spotřeba na m2: 1,5 kg</t>
  </si>
  <si>
    <t>P</t>
  </si>
  <si>
    <t>998711102</t>
  </si>
  <si>
    <t>Přesun hmot tonážní pro izolace proti vodě, vlhkosti a plynům v objektech výšky do 12 m</t>
  </si>
  <si>
    <t>32</t>
  </si>
  <si>
    <t>17</t>
  </si>
  <si>
    <t>725229103</t>
  </si>
  <si>
    <t>Montáž vany se zápachovou uzávěrkou akrylátových</t>
  </si>
  <si>
    <t>soubor</t>
  </si>
  <si>
    <t>34</t>
  </si>
  <si>
    <t>998725102</t>
  </si>
  <si>
    <t>Přesun hmot tonážní pro zařizovací předměty v objektech v do 12 m</t>
  </si>
  <si>
    <t>36</t>
  </si>
  <si>
    <t>19</t>
  </si>
  <si>
    <t>767646401</t>
  </si>
  <si>
    <t>Montáž revizních dvířek 1křídlových s rámem výšky do 1000 mm</t>
  </si>
  <si>
    <t>38</t>
  </si>
  <si>
    <t>56245701</t>
  </si>
  <si>
    <t>dvířka revizní 600x600 bílá</t>
  </si>
  <si>
    <t>40</t>
  </si>
  <si>
    <t>998767102</t>
  </si>
  <si>
    <t>Přesun hmot tonážní pro zámečnické konstrukce v objektech v do 12 m</t>
  </si>
  <si>
    <t>42</t>
  </si>
  <si>
    <t>771473111</t>
  </si>
  <si>
    <t>Montáž soklíků z dlaždic keramických lepených rovných v do 65 mm</t>
  </si>
  <si>
    <t>44</t>
  </si>
  <si>
    <t>9,4</t>
  </si>
  <si>
    <t>7,7</t>
  </si>
  <si>
    <t>4,6</t>
  </si>
  <si>
    <t>23</t>
  </si>
  <si>
    <t>771573112</t>
  </si>
  <si>
    <t>Montáž podlah keramických režných hladkých lepených do 9 ks/m2</t>
  </si>
  <si>
    <t>46</t>
  </si>
  <si>
    <t>7,3</t>
  </si>
  <si>
    <t>5,2</t>
  </si>
  <si>
    <t>1,1</t>
  </si>
  <si>
    <t>4,8</t>
  </si>
  <si>
    <t>59761004</t>
  </si>
  <si>
    <t>dlaždice keramické koupelnové (barevné) přes 4 do 6 ks/m2</t>
  </si>
  <si>
    <t>48</t>
  </si>
  <si>
    <t>25</t>
  </si>
  <si>
    <t>771591111</t>
  </si>
  <si>
    <t>Podlahy penetrace podkladu</t>
  </si>
  <si>
    <t>50</t>
  </si>
  <si>
    <t>771591115</t>
  </si>
  <si>
    <t>Podlahy spárování silikonem</t>
  </si>
  <si>
    <t>52</t>
  </si>
  <si>
    <t>(5,3+7,3)*3</t>
  </si>
  <si>
    <t>5,2*3</t>
  </si>
  <si>
    <t>1,1*3</t>
  </si>
  <si>
    <t>4,8*3</t>
  </si>
  <si>
    <t>27</t>
  </si>
  <si>
    <t>771990111</t>
  </si>
  <si>
    <t>Vyrovnání podkladu samonivelační stěrkou tl 4 mm pevnosti 15 Mpa</t>
  </si>
  <si>
    <t>54</t>
  </si>
  <si>
    <t>Nivelační stěrka tl. 1 cm</t>
  </si>
  <si>
    <t>Mezisoučet</t>
  </si>
  <si>
    <t>Nivelační stěrka tl. 2 cm</t>
  </si>
  <si>
    <t>771990191</t>
  </si>
  <si>
    <t>Příplatek k vyrovnání podkladu dlažby samonivelační stěrkou pevnosti 15 Mpa ZKD 1 mm tloušťky</t>
  </si>
  <si>
    <t>56</t>
  </si>
  <si>
    <t>7,3*6</t>
  </si>
  <si>
    <t>5,2*16</t>
  </si>
  <si>
    <t>1,1*16</t>
  </si>
  <si>
    <t>4,8*16</t>
  </si>
  <si>
    <t>29</t>
  </si>
  <si>
    <t>998771102</t>
  </si>
  <si>
    <t>Přesun hmot tonážní pro podlahy z dlaždic v objektech v do 12 m</t>
  </si>
  <si>
    <t>58</t>
  </si>
  <si>
    <t>775413115</t>
  </si>
  <si>
    <t>Montáž podlahové lišty ze dřeva tvrdého nebo měkkého lepené</t>
  </si>
  <si>
    <t>60</t>
  </si>
  <si>
    <t>15,3</t>
  </si>
  <si>
    <t>31</t>
  </si>
  <si>
    <t>61418204</t>
  </si>
  <si>
    <t>lišta podlahová dřevěná 25x25 mm</t>
  </si>
  <si>
    <t>62</t>
  </si>
  <si>
    <t>7754133R1</t>
  </si>
  <si>
    <t>D sokl lišt</t>
  </si>
  <si>
    <t>64</t>
  </si>
  <si>
    <t>14,6</t>
  </si>
  <si>
    <t>33</t>
  </si>
  <si>
    <t>775429124</t>
  </si>
  <si>
    <t>Montáž podlahové lišty přechodové připevněné zaklapnutím</t>
  </si>
  <si>
    <t>66</t>
  </si>
  <si>
    <t>Přechodová lišta 80 cm</t>
  </si>
  <si>
    <t>0,8</t>
  </si>
  <si>
    <t>Přechodová lišta 60 cm</t>
  </si>
  <si>
    <t>0,6</t>
  </si>
  <si>
    <t>55343114</t>
  </si>
  <si>
    <t>profil přechodový Al narážecí 30 mm</t>
  </si>
  <si>
    <t>68</t>
  </si>
  <si>
    <t>35</t>
  </si>
  <si>
    <t>998775102</t>
  </si>
  <si>
    <t>Přesun hmot tonážní pro podlahy dřevěné v objektech v do 12 m</t>
  </si>
  <si>
    <t>70</t>
  </si>
  <si>
    <t>781473112</t>
  </si>
  <si>
    <t>Montáž obkladů vnitřních keramických hladkých do 12 ks/m2 lepených standardním lepidlem</t>
  </si>
  <si>
    <t>72</t>
  </si>
  <si>
    <t>5,3</t>
  </si>
  <si>
    <t>37</t>
  </si>
  <si>
    <t>59761026</t>
  </si>
  <si>
    <t>obkládačky keramické koupelnové  (barevné) do 12 ks/m2</t>
  </si>
  <si>
    <t>74</t>
  </si>
  <si>
    <t>781493611</t>
  </si>
  <si>
    <t>Montáž vanových plastových dvířek s rámem lepených</t>
  </si>
  <si>
    <t>76</t>
  </si>
  <si>
    <t>39</t>
  </si>
  <si>
    <t>56245721</t>
  </si>
  <si>
    <t>dvířka vanová 300x300 bílá</t>
  </si>
  <si>
    <t>78</t>
  </si>
  <si>
    <t>998781102</t>
  </si>
  <si>
    <t>Přesun hmot tonážní pro obklady keramické v objektech v do 12 m</t>
  </si>
  <si>
    <t>80</t>
  </si>
  <si>
    <t>41</t>
  </si>
  <si>
    <t>783324101</t>
  </si>
  <si>
    <t>Základní jednonásobný  akrylátový nátěr zámečnických konstrukcí</t>
  </si>
  <si>
    <t>82</t>
  </si>
  <si>
    <t>Nátěr zárubní 80 cm</t>
  </si>
  <si>
    <t>4,8*0,185</t>
  </si>
  <si>
    <t>Nátěr zárubní 60 cm</t>
  </si>
  <si>
    <t>4,6*0,185</t>
  </si>
  <si>
    <t>784121001</t>
  </si>
  <si>
    <t>Oškrabání malby v mísnostech výšky do 3,80 m</t>
  </si>
  <si>
    <t>84</t>
  </si>
  <si>
    <t>33,7</t>
  </si>
  <si>
    <t>43</t>
  </si>
  <si>
    <t>784181101</t>
  </si>
  <si>
    <t>Základní akrylátová jednonásobná penetrace podkladu v místnostech výšky do 3,80m</t>
  </si>
  <si>
    <t>86</t>
  </si>
  <si>
    <t>784221101</t>
  </si>
  <si>
    <t>Dvojnásobné bílé malby  ze směsí za sucha dobře otěruvzdorných v místnostech do 3,80 m</t>
  </si>
  <si>
    <t>88</t>
  </si>
  <si>
    <t>VP - Vícepráce</t>
  </si>
  <si>
    <t>PN</t>
  </si>
  <si>
    <t>2018/008/b - Elektroinstalace</t>
  </si>
  <si>
    <t xml:space="preserve">    741 - Elektroinstalace - silnoproud</t>
  </si>
  <si>
    <t>pol1</t>
  </si>
  <si>
    <t>Kabel CYKY- J 3x2,5 zásuvkový okruh</t>
  </si>
  <si>
    <t>-1411347575</t>
  </si>
  <si>
    <t>pol2</t>
  </si>
  <si>
    <t>Kabel CYKY- J 3x1,5 světelný  okruh</t>
  </si>
  <si>
    <t>1645509484</t>
  </si>
  <si>
    <t>pol3</t>
  </si>
  <si>
    <t>Kabel UTP</t>
  </si>
  <si>
    <t>800542143</t>
  </si>
  <si>
    <t>pol4</t>
  </si>
  <si>
    <t>Kabel CYKY 5Cx1,5</t>
  </si>
  <si>
    <t>575944525</t>
  </si>
  <si>
    <t>pol5</t>
  </si>
  <si>
    <t>Chránička UTP</t>
  </si>
  <si>
    <t>-214978397</t>
  </si>
  <si>
    <t>pol6</t>
  </si>
  <si>
    <t>krabička instalační 68</t>
  </si>
  <si>
    <t>ks</t>
  </si>
  <si>
    <t>-1558707545</t>
  </si>
  <si>
    <t>pol7</t>
  </si>
  <si>
    <t>Zásuvka jednonásobná</t>
  </si>
  <si>
    <t>-1029592713</t>
  </si>
  <si>
    <t>pol8</t>
  </si>
  <si>
    <t>Zásuvka datová</t>
  </si>
  <si>
    <t>2024397938</t>
  </si>
  <si>
    <t>pol9</t>
  </si>
  <si>
    <t>Zásuvka dvojitá</t>
  </si>
  <si>
    <t>1064016902</t>
  </si>
  <si>
    <t>pol10</t>
  </si>
  <si>
    <t>Světlo kulaté přísazné</t>
  </si>
  <si>
    <t>1501310261</t>
  </si>
  <si>
    <t>pol11</t>
  </si>
  <si>
    <t>Vypínač č.1</t>
  </si>
  <si>
    <t>-168723760</t>
  </si>
  <si>
    <t>pol12</t>
  </si>
  <si>
    <t>Vypínač č.6</t>
  </si>
  <si>
    <t>-88763026</t>
  </si>
  <si>
    <t>pol13</t>
  </si>
  <si>
    <t>Jistič 10A světelný okruh</t>
  </si>
  <si>
    <t>-1645498282</t>
  </si>
  <si>
    <t>pol14</t>
  </si>
  <si>
    <t>Jistič 16A zásuvkový okruh</t>
  </si>
  <si>
    <t>-502908569</t>
  </si>
  <si>
    <t>pol15</t>
  </si>
  <si>
    <t>Jistič 6A cívka bojler</t>
  </si>
  <si>
    <t>1791429983</t>
  </si>
  <si>
    <t>pol16</t>
  </si>
  <si>
    <t>Proudový chránič</t>
  </si>
  <si>
    <t>-783031016</t>
  </si>
  <si>
    <t>pol17</t>
  </si>
  <si>
    <t>Hlavní vypínač</t>
  </si>
  <si>
    <t>1140712873</t>
  </si>
  <si>
    <t>pol18</t>
  </si>
  <si>
    <t>Sádra stavební</t>
  </si>
  <si>
    <t>kg</t>
  </si>
  <si>
    <t>-423035930</t>
  </si>
  <si>
    <t>pol19</t>
  </si>
  <si>
    <t>Wago svorka</t>
  </si>
  <si>
    <t>-562656402</t>
  </si>
  <si>
    <t>pol20</t>
  </si>
  <si>
    <t>Propojovací hřeben</t>
  </si>
  <si>
    <t>-2136740191</t>
  </si>
  <si>
    <t>pol21</t>
  </si>
  <si>
    <t>Čtyřnásobný</t>
  </si>
  <si>
    <t>1637565738</t>
  </si>
  <si>
    <t>pol22</t>
  </si>
  <si>
    <t>Jednonásobný rámeček</t>
  </si>
  <si>
    <t>1236790871</t>
  </si>
  <si>
    <t>pol23</t>
  </si>
  <si>
    <t>Led pásek kuchyňská linka</t>
  </si>
  <si>
    <t>101395899</t>
  </si>
  <si>
    <t>pol24</t>
  </si>
  <si>
    <t>Led trafo 60W</t>
  </si>
  <si>
    <t>-1384285912</t>
  </si>
  <si>
    <t>pol25</t>
  </si>
  <si>
    <t>Led difuzor</t>
  </si>
  <si>
    <t>827241773</t>
  </si>
  <si>
    <t>pol26</t>
  </si>
  <si>
    <t>Led vkládací lišta</t>
  </si>
  <si>
    <t>1577972676</t>
  </si>
  <si>
    <t>pol27</t>
  </si>
  <si>
    <t>Přesun hmot</t>
  </si>
  <si>
    <t>-1083318849</t>
  </si>
  <si>
    <t>pol28</t>
  </si>
  <si>
    <t>Odvoz a uložení sutě</t>
  </si>
  <si>
    <t>2098136708</t>
  </si>
  <si>
    <t>pol29</t>
  </si>
  <si>
    <t>revize</t>
  </si>
  <si>
    <t>724438375</t>
  </si>
  <si>
    <t>pol30</t>
  </si>
  <si>
    <t>ostatní</t>
  </si>
  <si>
    <t>-1713371286</t>
  </si>
  <si>
    <t>pol31</t>
  </si>
  <si>
    <t>montáž</t>
  </si>
  <si>
    <t>1691960073</t>
  </si>
  <si>
    <t>2018/008/c - Vytápění</t>
  </si>
  <si>
    <t>Horní Beřkovice</t>
  </si>
  <si>
    <t>Petr Kubík</t>
  </si>
  <si>
    <t xml:space="preserve">    723 - Zdravotechnika - vnitřní plynovod</t>
  </si>
  <si>
    <t xml:space="preserve">    733 - Ústřední vytápění - rozvodné potrubí</t>
  </si>
  <si>
    <t>7231902R1</t>
  </si>
  <si>
    <t>revize plynovodu</t>
  </si>
  <si>
    <t>1637061242</t>
  </si>
  <si>
    <t>733321212</t>
  </si>
  <si>
    <t>Potrubí plastové z PP-RCT spojované svařováním D 20x2,8</t>
  </si>
  <si>
    <t>1707813906</t>
  </si>
  <si>
    <t>725 11-9305.R00</t>
  </si>
  <si>
    <t>Montáž klozetových mís kombinovaných</t>
  </si>
  <si>
    <t>136869390</t>
  </si>
  <si>
    <t>725 01-3141.R00</t>
  </si>
  <si>
    <t>Klozet kombi LYRA 2423.4, nádrž s armaturou, bílý</t>
  </si>
  <si>
    <t>1022870755</t>
  </si>
  <si>
    <t>731 24-9322.R00</t>
  </si>
  <si>
    <t>Montáž závěsných kotlů turbo s TUV, odkouření</t>
  </si>
  <si>
    <t>-1153130122</t>
  </si>
  <si>
    <t>731 11-9614.R00</t>
  </si>
  <si>
    <t>Plyvový kotel Protherm</t>
  </si>
  <si>
    <t>-15395883</t>
  </si>
  <si>
    <t>731 11-9617.RZ1</t>
  </si>
  <si>
    <t>Odkouření kotle</t>
  </si>
  <si>
    <t>893418386</t>
  </si>
  <si>
    <t>731 11-9620.R00</t>
  </si>
  <si>
    <t>Termostat</t>
  </si>
  <si>
    <t>-38334526</t>
  </si>
  <si>
    <t>733 16-4103.RT5</t>
  </si>
  <si>
    <t>Montáž potrubí z měděných trubek D 18 mm spojované lisováním</t>
  </si>
  <si>
    <t>-1687426398</t>
  </si>
  <si>
    <t>733 16-1104.R00</t>
  </si>
  <si>
    <t>Potrubí měděné Supersan 15 x 1 mm, polotvrdé</t>
  </si>
  <si>
    <t>117547734</t>
  </si>
  <si>
    <t>733 16-1106.R00</t>
  </si>
  <si>
    <t>Potrubí měděné Supersan 18 x 1 mm, polotvrdé</t>
  </si>
  <si>
    <t>-1816040282</t>
  </si>
  <si>
    <t>735159110</t>
  </si>
  <si>
    <t>Montáž otopných těles panelových jednořadých délky do 1500 mm</t>
  </si>
  <si>
    <t>-443525667</t>
  </si>
  <si>
    <t>734 22-2612.RT2</t>
  </si>
  <si>
    <t>Ventily s hlavicí termostatickou přímé, G 1/2 Herz</t>
  </si>
  <si>
    <t>-1418307090</t>
  </si>
  <si>
    <t>734 26-1215.R00</t>
  </si>
  <si>
    <t>Šroubení V 4300 přímé, G 1</t>
  </si>
  <si>
    <t>732561847</t>
  </si>
  <si>
    <t>734 26-1223.R00</t>
  </si>
  <si>
    <t>Šroubení Ivar svěr.</t>
  </si>
  <si>
    <t>1244499707</t>
  </si>
  <si>
    <t>735 15-6646.R00</t>
  </si>
  <si>
    <t>Otopná tělesa panelová Radik Klasik 22 500/1000</t>
  </si>
  <si>
    <t>-1938352616</t>
  </si>
  <si>
    <t>735 15-6663.R00</t>
  </si>
  <si>
    <t>Otopná tělesa panelová Radik Klasik 22 600/ 700</t>
  </si>
  <si>
    <t>334727489</t>
  </si>
  <si>
    <t>735 15-6666.R00</t>
  </si>
  <si>
    <t>Otopná tělesa panelová Radik Klasik 22 600/1000</t>
  </si>
  <si>
    <t>1327077833</t>
  </si>
  <si>
    <t>735 15-6667.R00</t>
  </si>
  <si>
    <t>Otopná tělesa panelová Radik Klasik 22 600/1100</t>
  </si>
  <si>
    <t>-1076464161</t>
  </si>
  <si>
    <t>735 15-6669.R00</t>
  </si>
  <si>
    <t>Otopná tělesa koupelnová 450x1270</t>
  </si>
  <si>
    <t>96239614</t>
  </si>
  <si>
    <t>2018/008/d - ZTI</t>
  </si>
  <si>
    <t xml:space="preserve">    721 - Zdravotechnika - vnitřní kanalizace</t>
  </si>
  <si>
    <t xml:space="preserve">    722 - Zdravotechnika - vnitřní vodovod</t>
  </si>
  <si>
    <t>721 17-6103.R00</t>
  </si>
  <si>
    <t>Potrubí HT připojovací DN 50 x 1,8 mm</t>
  </si>
  <si>
    <t>-742833022</t>
  </si>
  <si>
    <t>721 17-6105.R00</t>
  </si>
  <si>
    <t>Potrubí HT připojovací DN 100 x 2,7 mm</t>
  </si>
  <si>
    <t>-1505799411</t>
  </si>
  <si>
    <t>721 19-4105.R00</t>
  </si>
  <si>
    <t>Vyvedení odpadních výpustek D 50 x 1,8</t>
  </si>
  <si>
    <t>43158680</t>
  </si>
  <si>
    <t>721 19-4109.R00</t>
  </si>
  <si>
    <t>Vyvedení odpadních výpustek D 110 x 2,3</t>
  </si>
  <si>
    <t>-782999097</t>
  </si>
  <si>
    <t>722 17-6112.R00</t>
  </si>
  <si>
    <t>Montáž rozvodů z plastů polyfúz. svařováním DN 20</t>
  </si>
  <si>
    <t>1881483816</t>
  </si>
  <si>
    <t>722 19-0402.R00</t>
  </si>
  <si>
    <t>Vyvedení a upevnění výpustek DN 20</t>
  </si>
  <si>
    <t>166755577</t>
  </si>
  <si>
    <t>725 01-3141.R00.1</t>
  </si>
  <si>
    <t>1774886969</t>
  </si>
  <si>
    <t>725 03-7112.R00</t>
  </si>
  <si>
    <t>Umyvadlo na šrouby PRIMO, 55 cm, bílé, s otvorem</t>
  </si>
  <si>
    <t>-1405137158</t>
  </si>
  <si>
    <t>725 11-0814.R00</t>
  </si>
  <si>
    <t>Demontáž klozetů kombinovaných</t>
  </si>
  <si>
    <t>864807559</t>
  </si>
  <si>
    <t>725 11-9305.R00.1</t>
  </si>
  <si>
    <t>-1008049845</t>
  </si>
  <si>
    <t>725 21-0821.R00</t>
  </si>
  <si>
    <t>Demontáž umyvadel bez výtokových armatur</t>
  </si>
  <si>
    <t>-1571318536</t>
  </si>
  <si>
    <t>725 21-9401.R00</t>
  </si>
  <si>
    <t>Montáž umyvadel na šrouby do zdiva</t>
  </si>
  <si>
    <t>-218645240</t>
  </si>
  <si>
    <t>725 22-0841.R00</t>
  </si>
  <si>
    <t>Demontáž vany</t>
  </si>
  <si>
    <t>-1365526571</t>
  </si>
  <si>
    <t>725 22-4137.R00</t>
  </si>
  <si>
    <t>Vana plastová se zápachovou uzávěrkou, dl. 1600 mm</t>
  </si>
  <si>
    <t>721389030</t>
  </si>
  <si>
    <t>725 22-9102.RT2</t>
  </si>
  <si>
    <t>Montáž van ocel. a plastových s uzávěr. HL 500-5/4</t>
  </si>
  <si>
    <t>-1938960543</t>
  </si>
  <si>
    <t>725 82-0801.R00</t>
  </si>
  <si>
    <t>Demontáž baterie nástěnné do G 3/4</t>
  </si>
  <si>
    <t>1232795146</t>
  </si>
  <si>
    <t>725 82-9301.RT2</t>
  </si>
  <si>
    <t>Montáž baterie umyv.a dřezové stojánkové</t>
  </si>
  <si>
    <t>1269018894</t>
  </si>
  <si>
    <t>725 82-9501.R00</t>
  </si>
  <si>
    <t>Montáž baterie vanové včetně baterie</t>
  </si>
  <si>
    <t>1997684633</t>
  </si>
  <si>
    <t>725 86-0202.R00</t>
  </si>
  <si>
    <t>Sifon pračkový</t>
  </si>
  <si>
    <t>1302266397</t>
  </si>
  <si>
    <t>725 86-0213.R00</t>
  </si>
  <si>
    <t>Sifon umyvadlový HL132, DN 30, 40</t>
  </si>
  <si>
    <t>-991825508</t>
  </si>
  <si>
    <t>734 23-1613.R00</t>
  </si>
  <si>
    <t>Ventily uzavírací roh G 1/2</t>
  </si>
  <si>
    <t>1302463891</t>
  </si>
  <si>
    <t>734 23-1618.R00</t>
  </si>
  <si>
    <t>WC sedátko</t>
  </si>
  <si>
    <t>-1869552851</t>
  </si>
  <si>
    <t>974 03-1153.R00</t>
  </si>
  <si>
    <t>Vysekání rýh ve zdi cihelné 10 x 10 cm</t>
  </si>
  <si>
    <t>-1269271435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</si>
</sst>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i/>
      <sz val="7"/>
      <color rgb="FF969696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8" fillId="0" borderId="0" xfId="0" applyFont="1" applyAlignment="1">
      <alignment horizontal="left" vertical="center"/>
    </xf>
    <xf numFmtId="0" fontId="0" fillId="0" borderId="0" xfId="0" applyBorder="1" applyProtection="1"/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21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4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4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9" fillId="0" borderId="22" xfId="0" applyFont="1" applyBorder="1" applyAlignment="1" applyProtection="1">
      <alignment horizontal="center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0" fontId="19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4" fontId="26" fillId="0" borderId="14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2" fillId="0" borderId="14" xfId="0" applyNumberFormat="1" applyFont="1" applyBorder="1" applyAlignment="1" applyProtection="1">
      <alignment vertical="center"/>
    </xf>
    <xf numFmtId="4" fontId="32" fillId="0" borderId="0" xfId="0" applyNumberFormat="1" applyFont="1" applyBorder="1" applyAlignment="1" applyProtection="1">
      <alignment vertical="center"/>
    </xf>
    <xf numFmtId="166" fontId="32" fillId="0" borderId="0" xfId="0" applyNumberFormat="1" applyFont="1" applyBorder="1" applyAlignment="1" applyProtection="1">
      <alignment vertical="center"/>
    </xf>
    <xf numFmtId="4" fontId="32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2" fillId="0" borderId="16" xfId="0" applyNumberFormat="1" applyFont="1" applyBorder="1" applyAlignment="1" applyProtection="1">
      <alignment vertical="center"/>
    </xf>
    <xf numFmtId="4" fontId="32" fillId="0" borderId="17" xfId="0" applyNumberFormat="1" applyFont="1" applyBorder="1" applyAlignment="1" applyProtection="1">
      <alignment vertical="center"/>
    </xf>
    <xf numFmtId="166" fontId="32" fillId="0" borderId="17" xfId="0" applyNumberFormat="1" applyFont="1" applyBorder="1" applyAlignment="1" applyProtection="1">
      <alignment vertical="center"/>
    </xf>
    <xf numFmtId="4" fontId="32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 applyProtection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 applyProtection="1">
      <alignment vertical="center"/>
    </xf>
    <xf numFmtId="0" fontId="27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13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9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4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4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5" fillId="0" borderId="12" xfId="0" applyNumberFormat="1" applyFont="1" applyBorder="1" applyAlignment="1" applyProtection="1"/>
    <xf numFmtId="166" fontId="35" fillId="0" borderId="13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7" fontId="10" fillId="0" borderId="0" xfId="0" applyNumberFormat="1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5" xfId="0" applyFont="1" applyBorder="1" applyAlignment="1" applyProtection="1">
      <alignment horizontal="center" vertical="center"/>
    </xf>
    <xf numFmtId="49" fontId="37" fillId="0" borderId="25" xfId="0" applyNumberFormat="1" applyFont="1" applyBorder="1" applyAlignment="1" applyProtection="1">
      <alignment horizontal="left" vertical="center" wrapText="1"/>
    </xf>
    <xf numFmtId="0" fontId="37" fillId="0" borderId="25" xfId="0" applyFont="1" applyBorder="1" applyAlignment="1" applyProtection="1">
      <alignment horizontal="center" vertical="center" wrapText="1"/>
    </xf>
    <xf numFmtId="167" fontId="37" fillId="0" borderId="25" xfId="0" applyNumberFormat="1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167" fontId="11" fillId="0" borderId="0" xfId="0" applyNumberFormat="1" applyFont="1" applyBorder="1" applyAlignment="1" applyProtection="1">
      <alignment vertical="center"/>
    </xf>
    <xf numFmtId="0" fontId="11" fillId="0" borderId="5" xfId="0" applyFont="1" applyBorder="1" applyAlignment="1" applyProtection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13" fillId="0" borderId="0" xfId="0" applyNumberFormat="1" applyFont="1" applyBorder="1" applyAlignment="1" applyProtection="1">
      <alignment vertical="center"/>
    </xf>
    <xf numFmtId="0" fontId="0" fillId="0" borderId="0" xfId="0" applyBorder="1" applyProtection="1"/>
    <xf numFmtId="4" fontId="22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4" fontId="6" fillId="0" borderId="0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left" vertical="center"/>
    </xf>
    <xf numFmtId="4" fontId="27" fillId="0" borderId="0" xfId="0" applyNumberFormat="1" applyFont="1" applyBorder="1" applyAlignment="1" applyProtection="1">
      <alignment horizontal="right" vertical="center"/>
    </xf>
    <xf numFmtId="4" fontId="27" fillId="6" borderId="0" xfId="0" applyNumberFormat="1" applyFont="1" applyFill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vertical="center"/>
    </xf>
    <xf numFmtId="0" fontId="37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vertical="center"/>
    </xf>
    <xf numFmtId="4" fontId="37" fillId="0" borderId="25" xfId="0" applyNumberFormat="1" applyFont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5" fillId="0" borderId="0" xfId="0" applyNumberFormat="1" applyFont="1" applyBorder="1" applyAlignment="1" applyProtection="1">
      <alignment vertical="center"/>
    </xf>
    <xf numFmtId="0" fontId="15" fillId="2" borderId="0" xfId="1" applyFont="1" applyFill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22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4" fontId="34" fillId="0" borderId="0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4" fontId="27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38" fillId="0" borderId="12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workbookViewId="0">
      <pane ySplit="1" topLeftCell="A2" activePane="bottomLeft" state="frozen"/>
      <selection pane="bottomLeft" activeCell="Z7" sqref="Z7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1:73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R2" s="227" t="s">
        <v>8</v>
      </c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22" t="s">
        <v>9</v>
      </c>
      <c r="BT2" s="22" t="s">
        <v>10</v>
      </c>
    </row>
    <row r="3" spans="1:73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1:73" ht="36.950000000000003" customHeight="1">
      <c r="B4" s="26"/>
      <c r="C4" s="225" t="s">
        <v>12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7"/>
      <c r="AS4" s="21" t="s">
        <v>13</v>
      </c>
      <c r="BE4" s="28" t="s">
        <v>14</v>
      </c>
      <c r="BS4" s="22" t="s">
        <v>15</v>
      </c>
    </row>
    <row r="5" spans="1:73" ht="14.45" customHeight="1">
      <c r="B5" s="26"/>
      <c r="C5" s="29"/>
      <c r="D5" s="30" t="s">
        <v>16</v>
      </c>
      <c r="E5" s="29"/>
      <c r="F5" s="29"/>
      <c r="G5" s="29"/>
      <c r="H5" s="29"/>
      <c r="I5" s="29"/>
      <c r="J5" s="29"/>
      <c r="K5" s="229" t="s">
        <v>17</v>
      </c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9"/>
      <c r="AQ5" s="27"/>
      <c r="BE5" s="213" t="s">
        <v>18</v>
      </c>
      <c r="BS5" s="22" t="s">
        <v>9</v>
      </c>
    </row>
    <row r="6" spans="1:73" ht="36.950000000000003" customHeight="1">
      <c r="B6" s="26"/>
      <c r="C6" s="29"/>
      <c r="D6" s="32" t="s">
        <v>19</v>
      </c>
      <c r="E6" s="29"/>
      <c r="F6" s="29"/>
      <c r="G6" s="29"/>
      <c r="H6" s="29"/>
      <c r="I6" s="29"/>
      <c r="J6" s="29"/>
      <c r="K6" s="234" t="s">
        <v>20</v>
      </c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9"/>
      <c r="AQ6" s="27"/>
      <c r="BE6" s="214"/>
      <c r="BS6" s="22" t="s">
        <v>9</v>
      </c>
    </row>
    <row r="7" spans="1:73" ht="14.45" customHeight="1">
      <c r="B7" s="26"/>
      <c r="C7" s="29"/>
      <c r="D7" s="33" t="s">
        <v>21</v>
      </c>
      <c r="E7" s="29"/>
      <c r="F7" s="29"/>
      <c r="G7" s="29"/>
      <c r="H7" s="29"/>
      <c r="I7" s="29"/>
      <c r="J7" s="29"/>
      <c r="K7" s="31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23</v>
      </c>
      <c r="AL7" s="29"/>
      <c r="AM7" s="29"/>
      <c r="AN7" s="31" t="s">
        <v>22</v>
      </c>
      <c r="AO7" s="29"/>
      <c r="AP7" s="29"/>
      <c r="AQ7" s="27"/>
      <c r="BE7" s="214"/>
      <c r="BS7" s="22" t="s">
        <v>9</v>
      </c>
    </row>
    <row r="8" spans="1:73" ht="14.45" customHeight="1">
      <c r="B8" s="26"/>
      <c r="C8" s="29"/>
      <c r="D8" s="33" t="s">
        <v>24</v>
      </c>
      <c r="E8" s="29"/>
      <c r="F8" s="29"/>
      <c r="G8" s="29"/>
      <c r="H8" s="29"/>
      <c r="I8" s="29"/>
      <c r="J8" s="29"/>
      <c r="K8" s="31" t="s">
        <v>25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26</v>
      </c>
      <c r="AL8" s="29"/>
      <c r="AM8" s="29"/>
      <c r="AN8" s="310">
        <v>45260</v>
      </c>
      <c r="AO8" s="29"/>
      <c r="AP8" s="29"/>
      <c r="AQ8" s="27"/>
      <c r="BE8" s="214"/>
      <c r="BS8" s="22" t="s">
        <v>9</v>
      </c>
    </row>
    <row r="9" spans="1:73" ht="14.45" customHeight="1">
      <c r="B9" s="26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7"/>
      <c r="BE9" s="214"/>
      <c r="BS9" s="22" t="s">
        <v>9</v>
      </c>
    </row>
    <row r="10" spans="1:73" ht="14.45" customHeight="1">
      <c r="B10" s="26"/>
      <c r="C10" s="29"/>
      <c r="D10" s="33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28</v>
      </c>
      <c r="AL10" s="29"/>
      <c r="AM10" s="29"/>
      <c r="AN10" s="31" t="s">
        <v>22</v>
      </c>
      <c r="AO10" s="29"/>
      <c r="AP10" s="29"/>
      <c r="AQ10" s="27"/>
      <c r="BE10" s="214"/>
      <c r="BS10" s="22" t="s">
        <v>9</v>
      </c>
    </row>
    <row r="11" spans="1:73" ht="18.399999999999999" customHeight="1">
      <c r="B11" s="26"/>
      <c r="C11" s="29"/>
      <c r="D11" s="29"/>
      <c r="E11" s="31" t="s">
        <v>25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29</v>
      </c>
      <c r="AL11" s="29"/>
      <c r="AM11" s="29"/>
      <c r="AN11" s="31" t="s">
        <v>22</v>
      </c>
      <c r="AO11" s="29"/>
      <c r="AP11" s="29"/>
      <c r="AQ11" s="27"/>
      <c r="BE11" s="214"/>
      <c r="BS11" s="22" t="s">
        <v>9</v>
      </c>
    </row>
    <row r="12" spans="1:73" ht="6.95" customHeight="1"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7"/>
      <c r="BE12" s="214"/>
      <c r="BS12" s="22" t="s">
        <v>9</v>
      </c>
    </row>
    <row r="13" spans="1:73" ht="14.45" customHeight="1">
      <c r="B13" s="26"/>
      <c r="C13" s="29"/>
      <c r="D13" s="33" t="s">
        <v>30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28</v>
      </c>
      <c r="AL13" s="29"/>
      <c r="AM13" s="29"/>
      <c r="AN13" s="34" t="s">
        <v>31</v>
      </c>
      <c r="AO13" s="29"/>
      <c r="AP13" s="29"/>
      <c r="AQ13" s="27"/>
      <c r="BE13" s="214"/>
      <c r="BS13" s="22" t="s">
        <v>9</v>
      </c>
    </row>
    <row r="14" spans="1:73">
      <c r="B14" s="26"/>
      <c r="C14" s="29"/>
      <c r="D14" s="29"/>
      <c r="E14" s="215" t="s">
        <v>31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33" t="s">
        <v>29</v>
      </c>
      <c r="AL14" s="29"/>
      <c r="AM14" s="29"/>
      <c r="AN14" s="34" t="s">
        <v>31</v>
      </c>
      <c r="AO14" s="29"/>
      <c r="AP14" s="29"/>
      <c r="AQ14" s="27"/>
      <c r="BE14" s="214"/>
      <c r="BS14" s="22" t="s">
        <v>9</v>
      </c>
    </row>
    <row r="15" spans="1:73" ht="6.95" customHeight="1">
      <c r="B15" s="26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7"/>
      <c r="BE15" s="214"/>
      <c r="BS15" s="22" t="s">
        <v>6</v>
      </c>
    </row>
    <row r="16" spans="1:73" ht="14.45" customHeight="1">
      <c r="B16" s="26"/>
      <c r="C16" s="29"/>
      <c r="D16" s="33" t="s">
        <v>32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28</v>
      </c>
      <c r="AL16" s="29"/>
      <c r="AM16" s="29"/>
      <c r="AN16" s="31" t="s">
        <v>22</v>
      </c>
      <c r="AO16" s="29"/>
      <c r="AP16" s="29"/>
      <c r="AQ16" s="27"/>
      <c r="BE16" s="214"/>
      <c r="BS16" s="22" t="s">
        <v>6</v>
      </c>
    </row>
    <row r="17" spans="2:71" ht="18.399999999999999" customHeight="1">
      <c r="B17" s="26"/>
      <c r="C17" s="29"/>
      <c r="D17" s="29"/>
      <c r="E17" s="31" t="s">
        <v>25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29</v>
      </c>
      <c r="AL17" s="29"/>
      <c r="AM17" s="29"/>
      <c r="AN17" s="31" t="s">
        <v>22</v>
      </c>
      <c r="AO17" s="29"/>
      <c r="AP17" s="29"/>
      <c r="AQ17" s="27"/>
      <c r="BE17" s="214"/>
      <c r="BS17" s="22" t="s">
        <v>33</v>
      </c>
    </row>
    <row r="18" spans="2:71" ht="6.95" customHeight="1">
      <c r="B18" s="26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7"/>
      <c r="BE18" s="214"/>
      <c r="BS18" s="22" t="s">
        <v>9</v>
      </c>
    </row>
    <row r="19" spans="2:71" ht="14.45" customHeight="1">
      <c r="B19" s="26"/>
      <c r="C19" s="29"/>
      <c r="D19" s="33" t="s">
        <v>34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28</v>
      </c>
      <c r="AL19" s="29"/>
      <c r="AM19" s="29"/>
      <c r="AN19" s="31" t="s">
        <v>22</v>
      </c>
      <c r="AO19" s="29"/>
      <c r="AP19" s="29"/>
      <c r="AQ19" s="27"/>
      <c r="BE19" s="214"/>
      <c r="BS19" s="22" t="s">
        <v>9</v>
      </c>
    </row>
    <row r="20" spans="2:71" ht="18.399999999999999" customHeight="1">
      <c r="B20" s="26"/>
      <c r="C20" s="29"/>
      <c r="D20" s="29"/>
      <c r="E20" s="31" t="s">
        <v>35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29</v>
      </c>
      <c r="AL20" s="29"/>
      <c r="AM20" s="29"/>
      <c r="AN20" s="31" t="s">
        <v>22</v>
      </c>
      <c r="AO20" s="29"/>
      <c r="AP20" s="29"/>
      <c r="AQ20" s="27"/>
      <c r="BE20" s="214"/>
    </row>
    <row r="21" spans="2:71" ht="6.95" customHeight="1">
      <c r="B21" s="26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7"/>
      <c r="BE21" s="214"/>
    </row>
    <row r="22" spans="2:71">
      <c r="B22" s="26"/>
      <c r="C22" s="29"/>
      <c r="D22" s="33" t="s">
        <v>36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7"/>
      <c r="BE22" s="214"/>
    </row>
    <row r="23" spans="2:71" ht="16.5" customHeight="1">
      <c r="B23" s="26"/>
      <c r="C23" s="29"/>
      <c r="D23" s="29"/>
      <c r="E23" s="217" t="s">
        <v>22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9"/>
      <c r="AP23" s="29"/>
      <c r="AQ23" s="27"/>
      <c r="BE23" s="214"/>
    </row>
    <row r="24" spans="2:71" ht="6.95" customHeight="1">
      <c r="B24" s="2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7"/>
      <c r="BE24" s="214"/>
    </row>
    <row r="25" spans="2:71" ht="6.95" customHeight="1">
      <c r="B25" s="26"/>
      <c r="C25" s="29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9"/>
      <c r="AQ25" s="27"/>
      <c r="BE25" s="214"/>
    </row>
    <row r="26" spans="2:71" ht="14.45" customHeight="1">
      <c r="B26" s="26"/>
      <c r="C26" s="29"/>
      <c r="D26" s="36" t="s">
        <v>37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8">
        <f>ROUND(AG87,2)</f>
        <v>0</v>
      </c>
      <c r="AL26" s="219"/>
      <c r="AM26" s="219"/>
      <c r="AN26" s="219"/>
      <c r="AO26" s="219"/>
      <c r="AP26" s="29"/>
      <c r="AQ26" s="27"/>
      <c r="BE26" s="214"/>
    </row>
    <row r="27" spans="2:71" ht="14.45" customHeight="1">
      <c r="B27" s="26"/>
      <c r="C27" s="29"/>
      <c r="D27" s="36" t="s">
        <v>38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18">
        <f>ROUND(AG93,2)</f>
        <v>0</v>
      </c>
      <c r="AL27" s="218"/>
      <c r="AM27" s="218"/>
      <c r="AN27" s="218"/>
      <c r="AO27" s="218"/>
      <c r="AP27" s="29"/>
      <c r="AQ27" s="27"/>
      <c r="BE27" s="214"/>
    </row>
    <row r="28" spans="2:71" s="1" customFormat="1" ht="6.95" customHeight="1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9"/>
      <c r="BE28" s="214"/>
    </row>
    <row r="29" spans="2:71" s="1" customFormat="1" ht="25.9" customHeight="1">
      <c r="B29" s="37"/>
      <c r="C29" s="38"/>
      <c r="D29" s="40" t="s">
        <v>39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220">
        <f>ROUND(AK26+AK27,2)</f>
        <v>0</v>
      </c>
      <c r="AL29" s="221"/>
      <c r="AM29" s="221"/>
      <c r="AN29" s="221"/>
      <c r="AO29" s="221"/>
      <c r="AP29" s="38"/>
      <c r="AQ29" s="39"/>
      <c r="BE29" s="214"/>
    </row>
    <row r="30" spans="2:71" s="1" customFormat="1" ht="6.95" customHeight="1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9"/>
      <c r="BE30" s="214"/>
    </row>
    <row r="31" spans="2:71" s="2" customFormat="1" ht="14.45" customHeight="1">
      <c r="B31" s="42"/>
      <c r="C31" s="43"/>
      <c r="D31" s="44" t="s">
        <v>40</v>
      </c>
      <c r="E31" s="43"/>
      <c r="F31" s="44" t="s">
        <v>41</v>
      </c>
      <c r="G31" s="43"/>
      <c r="H31" s="43"/>
      <c r="I31" s="43"/>
      <c r="J31" s="43"/>
      <c r="K31" s="43"/>
      <c r="L31" s="211">
        <v>0.21</v>
      </c>
      <c r="M31" s="212"/>
      <c r="N31" s="212"/>
      <c r="O31" s="212"/>
      <c r="P31" s="43"/>
      <c r="Q31" s="43"/>
      <c r="R31" s="43"/>
      <c r="S31" s="43"/>
      <c r="T31" s="46" t="s">
        <v>42</v>
      </c>
      <c r="U31" s="43"/>
      <c r="V31" s="43"/>
      <c r="W31" s="222">
        <f>ROUND(AZ87+SUM(CD94:CD98),2)</f>
        <v>0</v>
      </c>
      <c r="X31" s="212"/>
      <c r="Y31" s="212"/>
      <c r="Z31" s="212"/>
      <c r="AA31" s="212"/>
      <c r="AB31" s="212"/>
      <c r="AC31" s="212"/>
      <c r="AD31" s="212"/>
      <c r="AE31" s="212"/>
      <c r="AF31" s="43"/>
      <c r="AG31" s="43"/>
      <c r="AH31" s="43"/>
      <c r="AI31" s="43"/>
      <c r="AJ31" s="43"/>
      <c r="AK31" s="222">
        <f>ROUND(AV87+SUM(BY94:BY98),2)</f>
        <v>0</v>
      </c>
      <c r="AL31" s="212"/>
      <c r="AM31" s="212"/>
      <c r="AN31" s="212"/>
      <c r="AO31" s="212"/>
      <c r="AP31" s="43"/>
      <c r="AQ31" s="47"/>
      <c r="BE31" s="214"/>
    </row>
    <row r="32" spans="2:71" s="2" customFormat="1" ht="14.45" customHeight="1">
      <c r="B32" s="42"/>
      <c r="C32" s="43"/>
      <c r="D32" s="43"/>
      <c r="E32" s="43"/>
      <c r="F32" s="44" t="s">
        <v>43</v>
      </c>
      <c r="G32" s="43"/>
      <c r="H32" s="43"/>
      <c r="I32" s="43"/>
      <c r="J32" s="43"/>
      <c r="K32" s="43"/>
      <c r="L32" s="211">
        <v>0.15</v>
      </c>
      <c r="M32" s="212"/>
      <c r="N32" s="212"/>
      <c r="O32" s="212"/>
      <c r="P32" s="43"/>
      <c r="Q32" s="43"/>
      <c r="R32" s="43"/>
      <c r="S32" s="43"/>
      <c r="T32" s="46" t="s">
        <v>42</v>
      </c>
      <c r="U32" s="43"/>
      <c r="V32" s="43"/>
      <c r="W32" s="222">
        <f>ROUND(BA87+SUM(CE94:CE98),2)</f>
        <v>0</v>
      </c>
      <c r="X32" s="212"/>
      <c r="Y32" s="212"/>
      <c r="Z32" s="212"/>
      <c r="AA32" s="212"/>
      <c r="AB32" s="212"/>
      <c r="AC32" s="212"/>
      <c r="AD32" s="212"/>
      <c r="AE32" s="212"/>
      <c r="AF32" s="43"/>
      <c r="AG32" s="43"/>
      <c r="AH32" s="43"/>
      <c r="AI32" s="43"/>
      <c r="AJ32" s="43"/>
      <c r="AK32" s="222">
        <f>ROUND(AW87+SUM(BZ94:BZ98),2)</f>
        <v>0</v>
      </c>
      <c r="AL32" s="212"/>
      <c r="AM32" s="212"/>
      <c r="AN32" s="212"/>
      <c r="AO32" s="212"/>
      <c r="AP32" s="43"/>
      <c r="AQ32" s="47"/>
      <c r="BE32" s="214"/>
    </row>
    <row r="33" spans="2:57" s="2" customFormat="1" ht="14.45" hidden="1" customHeight="1">
      <c r="B33" s="42"/>
      <c r="C33" s="43"/>
      <c r="D33" s="43"/>
      <c r="E33" s="43"/>
      <c r="F33" s="44" t="s">
        <v>44</v>
      </c>
      <c r="G33" s="43"/>
      <c r="H33" s="43"/>
      <c r="I33" s="43"/>
      <c r="J33" s="43"/>
      <c r="K33" s="43"/>
      <c r="L33" s="211">
        <v>0.21</v>
      </c>
      <c r="M33" s="212"/>
      <c r="N33" s="212"/>
      <c r="O33" s="212"/>
      <c r="P33" s="43"/>
      <c r="Q33" s="43"/>
      <c r="R33" s="43"/>
      <c r="S33" s="43"/>
      <c r="T33" s="46" t="s">
        <v>42</v>
      </c>
      <c r="U33" s="43"/>
      <c r="V33" s="43"/>
      <c r="W33" s="222">
        <f>ROUND(BB87+SUM(CF94:CF98),2)</f>
        <v>0</v>
      </c>
      <c r="X33" s="212"/>
      <c r="Y33" s="212"/>
      <c r="Z33" s="212"/>
      <c r="AA33" s="212"/>
      <c r="AB33" s="212"/>
      <c r="AC33" s="212"/>
      <c r="AD33" s="212"/>
      <c r="AE33" s="212"/>
      <c r="AF33" s="43"/>
      <c r="AG33" s="43"/>
      <c r="AH33" s="43"/>
      <c r="AI33" s="43"/>
      <c r="AJ33" s="43"/>
      <c r="AK33" s="222">
        <v>0</v>
      </c>
      <c r="AL33" s="212"/>
      <c r="AM33" s="212"/>
      <c r="AN33" s="212"/>
      <c r="AO33" s="212"/>
      <c r="AP33" s="43"/>
      <c r="AQ33" s="47"/>
      <c r="BE33" s="214"/>
    </row>
    <row r="34" spans="2:57" s="2" customFormat="1" ht="14.45" hidden="1" customHeight="1">
      <c r="B34" s="42"/>
      <c r="C34" s="43"/>
      <c r="D34" s="43"/>
      <c r="E34" s="43"/>
      <c r="F34" s="44" t="s">
        <v>45</v>
      </c>
      <c r="G34" s="43"/>
      <c r="H34" s="43"/>
      <c r="I34" s="43"/>
      <c r="J34" s="43"/>
      <c r="K34" s="43"/>
      <c r="L34" s="211">
        <v>0.15</v>
      </c>
      <c r="M34" s="212"/>
      <c r="N34" s="212"/>
      <c r="O34" s="212"/>
      <c r="P34" s="43"/>
      <c r="Q34" s="43"/>
      <c r="R34" s="43"/>
      <c r="S34" s="43"/>
      <c r="T34" s="46" t="s">
        <v>42</v>
      </c>
      <c r="U34" s="43"/>
      <c r="V34" s="43"/>
      <c r="W34" s="222">
        <f>ROUND(BC87+SUM(CG94:CG98),2)</f>
        <v>0</v>
      </c>
      <c r="X34" s="212"/>
      <c r="Y34" s="212"/>
      <c r="Z34" s="212"/>
      <c r="AA34" s="212"/>
      <c r="AB34" s="212"/>
      <c r="AC34" s="212"/>
      <c r="AD34" s="212"/>
      <c r="AE34" s="212"/>
      <c r="AF34" s="43"/>
      <c r="AG34" s="43"/>
      <c r="AH34" s="43"/>
      <c r="AI34" s="43"/>
      <c r="AJ34" s="43"/>
      <c r="AK34" s="222">
        <v>0</v>
      </c>
      <c r="AL34" s="212"/>
      <c r="AM34" s="212"/>
      <c r="AN34" s="212"/>
      <c r="AO34" s="212"/>
      <c r="AP34" s="43"/>
      <c r="AQ34" s="47"/>
      <c r="BE34" s="214"/>
    </row>
    <row r="35" spans="2:57" s="2" customFormat="1" ht="14.45" hidden="1" customHeight="1">
      <c r="B35" s="42"/>
      <c r="C35" s="43"/>
      <c r="D35" s="43"/>
      <c r="E35" s="43"/>
      <c r="F35" s="44" t="s">
        <v>46</v>
      </c>
      <c r="G35" s="43"/>
      <c r="H35" s="43"/>
      <c r="I35" s="43"/>
      <c r="J35" s="43"/>
      <c r="K35" s="43"/>
      <c r="L35" s="211">
        <v>0</v>
      </c>
      <c r="M35" s="212"/>
      <c r="N35" s="212"/>
      <c r="O35" s="212"/>
      <c r="P35" s="43"/>
      <c r="Q35" s="43"/>
      <c r="R35" s="43"/>
      <c r="S35" s="43"/>
      <c r="T35" s="46" t="s">
        <v>42</v>
      </c>
      <c r="U35" s="43"/>
      <c r="V35" s="43"/>
      <c r="W35" s="222">
        <f>ROUND(BD87+SUM(CH94:CH98),2)</f>
        <v>0</v>
      </c>
      <c r="X35" s="212"/>
      <c r="Y35" s="212"/>
      <c r="Z35" s="212"/>
      <c r="AA35" s="212"/>
      <c r="AB35" s="212"/>
      <c r="AC35" s="212"/>
      <c r="AD35" s="212"/>
      <c r="AE35" s="212"/>
      <c r="AF35" s="43"/>
      <c r="AG35" s="43"/>
      <c r="AH35" s="43"/>
      <c r="AI35" s="43"/>
      <c r="AJ35" s="43"/>
      <c r="AK35" s="222">
        <v>0</v>
      </c>
      <c r="AL35" s="212"/>
      <c r="AM35" s="212"/>
      <c r="AN35" s="212"/>
      <c r="AO35" s="212"/>
      <c r="AP35" s="43"/>
      <c r="AQ35" s="47"/>
    </row>
    <row r="36" spans="2:57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9"/>
    </row>
    <row r="37" spans="2:57" s="1" customFormat="1" ht="25.9" customHeight="1">
      <c r="B37" s="37"/>
      <c r="C37" s="48"/>
      <c r="D37" s="49" t="s">
        <v>47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 t="s">
        <v>48</v>
      </c>
      <c r="U37" s="50"/>
      <c r="V37" s="50"/>
      <c r="W37" s="50"/>
      <c r="X37" s="235" t="s">
        <v>49</v>
      </c>
      <c r="Y37" s="236"/>
      <c r="Z37" s="236"/>
      <c r="AA37" s="236"/>
      <c r="AB37" s="236"/>
      <c r="AC37" s="50"/>
      <c r="AD37" s="50"/>
      <c r="AE37" s="50"/>
      <c r="AF37" s="50"/>
      <c r="AG37" s="50"/>
      <c r="AH37" s="50"/>
      <c r="AI37" s="50"/>
      <c r="AJ37" s="50"/>
      <c r="AK37" s="237">
        <f>SUM(AK29:AK35)</f>
        <v>0</v>
      </c>
      <c r="AL37" s="236"/>
      <c r="AM37" s="236"/>
      <c r="AN37" s="236"/>
      <c r="AO37" s="238"/>
      <c r="AP37" s="48"/>
      <c r="AQ37" s="39"/>
    </row>
    <row r="38" spans="2:57" s="1" customFormat="1" ht="14.45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9"/>
    </row>
    <row r="39" spans="2:57" ht="13.5">
      <c r="B39" s="26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7"/>
    </row>
    <row r="40" spans="2:57" ht="13.5">
      <c r="B40" s="26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7"/>
    </row>
    <row r="41" spans="2:57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7"/>
    </row>
    <row r="42" spans="2:57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7"/>
    </row>
    <row r="43" spans="2:57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7"/>
    </row>
    <row r="44" spans="2:57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7"/>
    </row>
    <row r="45" spans="2:57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7"/>
    </row>
    <row r="46" spans="2:57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7"/>
    </row>
    <row r="47" spans="2:57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7"/>
    </row>
    <row r="48" spans="2:57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7"/>
    </row>
    <row r="49" spans="2:43" s="1" customFormat="1">
      <c r="B49" s="37"/>
      <c r="C49" s="38"/>
      <c r="D49" s="52" t="s">
        <v>50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38"/>
      <c r="AB49" s="38"/>
      <c r="AC49" s="52" t="s">
        <v>51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4"/>
      <c r="AP49" s="38"/>
      <c r="AQ49" s="39"/>
    </row>
    <row r="50" spans="2:43" ht="13.5">
      <c r="B50" s="26"/>
      <c r="C50" s="29"/>
      <c r="D50" s="55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6"/>
      <c r="AA50" s="29"/>
      <c r="AB50" s="29"/>
      <c r="AC50" s="55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6"/>
      <c r="AP50" s="29"/>
      <c r="AQ50" s="27"/>
    </row>
    <row r="51" spans="2:43" ht="13.5">
      <c r="B51" s="26"/>
      <c r="C51" s="29"/>
      <c r="D51" s="55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6"/>
      <c r="AA51" s="29"/>
      <c r="AB51" s="29"/>
      <c r="AC51" s="55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6"/>
      <c r="AP51" s="29"/>
      <c r="AQ51" s="27"/>
    </row>
    <row r="52" spans="2:43" ht="13.5">
      <c r="B52" s="26"/>
      <c r="C52" s="29"/>
      <c r="D52" s="55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6"/>
      <c r="AA52" s="29"/>
      <c r="AB52" s="29"/>
      <c r="AC52" s="55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6"/>
      <c r="AP52" s="29"/>
      <c r="AQ52" s="27"/>
    </row>
    <row r="53" spans="2:43" ht="13.5">
      <c r="B53" s="26"/>
      <c r="C53" s="29"/>
      <c r="D53" s="55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6"/>
      <c r="AA53" s="29"/>
      <c r="AB53" s="29"/>
      <c r="AC53" s="55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6"/>
      <c r="AP53" s="29"/>
      <c r="AQ53" s="27"/>
    </row>
    <row r="54" spans="2:43" ht="13.5">
      <c r="B54" s="26"/>
      <c r="C54" s="29"/>
      <c r="D54" s="55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6"/>
      <c r="AA54" s="29"/>
      <c r="AB54" s="29"/>
      <c r="AC54" s="55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6"/>
      <c r="AP54" s="29"/>
      <c r="AQ54" s="27"/>
    </row>
    <row r="55" spans="2:43" ht="13.5">
      <c r="B55" s="26"/>
      <c r="C55" s="29"/>
      <c r="D55" s="55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6"/>
      <c r="AA55" s="29"/>
      <c r="AB55" s="29"/>
      <c r="AC55" s="55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6"/>
      <c r="AP55" s="29"/>
      <c r="AQ55" s="27"/>
    </row>
    <row r="56" spans="2:43" ht="13.5">
      <c r="B56" s="26"/>
      <c r="C56" s="29"/>
      <c r="D56" s="55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6"/>
      <c r="AA56" s="29"/>
      <c r="AB56" s="29"/>
      <c r="AC56" s="55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6"/>
      <c r="AP56" s="29"/>
      <c r="AQ56" s="27"/>
    </row>
    <row r="57" spans="2:43" ht="13.5">
      <c r="B57" s="26"/>
      <c r="C57" s="29"/>
      <c r="D57" s="55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6"/>
      <c r="AA57" s="29"/>
      <c r="AB57" s="29"/>
      <c r="AC57" s="55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6"/>
      <c r="AP57" s="29"/>
      <c r="AQ57" s="27"/>
    </row>
    <row r="58" spans="2:43" s="1" customFormat="1">
      <c r="B58" s="37"/>
      <c r="C58" s="38"/>
      <c r="D58" s="57" t="s">
        <v>52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9" t="s">
        <v>53</v>
      </c>
      <c r="S58" s="58"/>
      <c r="T58" s="58"/>
      <c r="U58" s="58"/>
      <c r="V58" s="58"/>
      <c r="W58" s="58"/>
      <c r="X58" s="58"/>
      <c r="Y58" s="58"/>
      <c r="Z58" s="60"/>
      <c r="AA58" s="38"/>
      <c r="AB58" s="38"/>
      <c r="AC58" s="57" t="s">
        <v>52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9" t="s">
        <v>53</v>
      </c>
      <c r="AN58" s="58"/>
      <c r="AO58" s="60"/>
      <c r="AP58" s="38"/>
      <c r="AQ58" s="39"/>
    </row>
    <row r="59" spans="2:43" ht="13.5">
      <c r="B59" s="26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7"/>
    </row>
    <row r="60" spans="2:43" s="1" customFormat="1">
      <c r="B60" s="37"/>
      <c r="C60" s="38"/>
      <c r="D60" s="52" t="s">
        <v>54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4"/>
      <c r="AA60" s="38"/>
      <c r="AB60" s="38"/>
      <c r="AC60" s="52" t="s">
        <v>55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4"/>
      <c r="AP60" s="38"/>
      <c r="AQ60" s="39"/>
    </row>
    <row r="61" spans="2:43" ht="13.5">
      <c r="B61" s="26"/>
      <c r="C61" s="29"/>
      <c r="D61" s="55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6"/>
      <c r="AA61" s="29"/>
      <c r="AB61" s="29"/>
      <c r="AC61" s="55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6"/>
      <c r="AP61" s="29"/>
      <c r="AQ61" s="27"/>
    </row>
    <row r="62" spans="2:43" ht="13.5">
      <c r="B62" s="26"/>
      <c r="C62" s="29"/>
      <c r="D62" s="55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6"/>
      <c r="AA62" s="29"/>
      <c r="AB62" s="29"/>
      <c r="AC62" s="55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6"/>
      <c r="AP62" s="29"/>
      <c r="AQ62" s="27"/>
    </row>
    <row r="63" spans="2:43" ht="13.5">
      <c r="B63" s="26"/>
      <c r="C63" s="29"/>
      <c r="D63" s="55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6"/>
      <c r="AA63" s="29"/>
      <c r="AB63" s="29"/>
      <c r="AC63" s="55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6"/>
      <c r="AP63" s="29"/>
      <c r="AQ63" s="27"/>
    </row>
    <row r="64" spans="2:43" ht="13.5">
      <c r="B64" s="26"/>
      <c r="C64" s="29"/>
      <c r="D64" s="55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6"/>
      <c r="AA64" s="29"/>
      <c r="AB64" s="29"/>
      <c r="AC64" s="55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6"/>
      <c r="AP64" s="29"/>
      <c r="AQ64" s="27"/>
    </row>
    <row r="65" spans="2:43" ht="13.5">
      <c r="B65" s="26"/>
      <c r="C65" s="29"/>
      <c r="D65" s="55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6"/>
      <c r="AA65" s="29"/>
      <c r="AB65" s="29"/>
      <c r="AC65" s="55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6"/>
      <c r="AP65" s="29"/>
      <c r="AQ65" s="27"/>
    </row>
    <row r="66" spans="2:43" ht="13.5">
      <c r="B66" s="26"/>
      <c r="C66" s="29"/>
      <c r="D66" s="55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6"/>
      <c r="AA66" s="29"/>
      <c r="AB66" s="29"/>
      <c r="AC66" s="55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6"/>
      <c r="AP66" s="29"/>
      <c r="AQ66" s="27"/>
    </row>
    <row r="67" spans="2:43" ht="13.5">
      <c r="B67" s="26"/>
      <c r="C67" s="29"/>
      <c r="D67" s="55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6"/>
      <c r="AA67" s="29"/>
      <c r="AB67" s="29"/>
      <c r="AC67" s="55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6"/>
      <c r="AP67" s="29"/>
      <c r="AQ67" s="27"/>
    </row>
    <row r="68" spans="2:43" ht="13.5">
      <c r="B68" s="26"/>
      <c r="C68" s="29"/>
      <c r="D68" s="55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6"/>
      <c r="AA68" s="29"/>
      <c r="AB68" s="29"/>
      <c r="AC68" s="55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6"/>
      <c r="AP68" s="29"/>
      <c r="AQ68" s="27"/>
    </row>
    <row r="69" spans="2:43" s="1" customFormat="1">
      <c r="B69" s="37"/>
      <c r="C69" s="38"/>
      <c r="D69" s="57" t="s">
        <v>52</v>
      </c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9" t="s">
        <v>53</v>
      </c>
      <c r="S69" s="58"/>
      <c r="T69" s="58"/>
      <c r="U69" s="58"/>
      <c r="V69" s="58"/>
      <c r="W69" s="58"/>
      <c r="X69" s="58"/>
      <c r="Y69" s="58"/>
      <c r="Z69" s="60"/>
      <c r="AA69" s="38"/>
      <c r="AB69" s="38"/>
      <c r="AC69" s="57" t="s">
        <v>52</v>
      </c>
      <c r="AD69" s="58"/>
      <c r="AE69" s="58"/>
      <c r="AF69" s="58"/>
      <c r="AG69" s="58"/>
      <c r="AH69" s="58"/>
      <c r="AI69" s="58"/>
      <c r="AJ69" s="58"/>
      <c r="AK69" s="58"/>
      <c r="AL69" s="58"/>
      <c r="AM69" s="59" t="s">
        <v>53</v>
      </c>
      <c r="AN69" s="58"/>
      <c r="AO69" s="60"/>
      <c r="AP69" s="38"/>
      <c r="AQ69" s="39"/>
    </row>
    <row r="70" spans="2:43" s="1" customFormat="1" ht="6.95" customHeight="1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9"/>
    </row>
    <row r="71" spans="2:43" s="1" customFormat="1" ht="6.9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3"/>
    </row>
    <row r="75" spans="2:43" s="1" customFormat="1" ht="6.95" customHeight="1"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6"/>
    </row>
    <row r="76" spans="2:43" s="1" customFormat="1" ht="36.950000000000003" customHeight="1">
      <c r="B76" s="37"/>
      <c r="C76" s="225" t="s">
        <v>56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39"/>
    </row>
    <row r="77" spans="2:43" s="3" customFormat="1" ht="14.45" customHeight="1">
      <c r="B77" s="67"/>
      <c r="C77" s="33" t="s">
        <v>16</v>
      </c>
      <c r="D77" s="68"/>
      <c r="E77" s="68"/>
      <c r="F77" s="68"/>
      <c r="G77" s="68"/>
      <c r="H77" s="68"/>
      <c r="I77" s="68"/>
      <c r="J77" s="68"/>
      <c r="K77" s="68"/>
      <c r="L77" s="68" t="str">
        <f>K5</f>
        <v>2018/008</v>
      </c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9"/>
    </row>
    <row r="78" spans="2:43" s="4" customFormat="1" ht="36.950000000000003" customHeight="1">
      <c r="B78" s="70"/>
      <c r="C78" s="71" t="s">
        <v>19</v>
      </c>
      <c r="D78" s="72"/>
      <c r="E78" s="72"/>
      <c r="F78" s="72"/>
      <c r="G78" s="72"/>
      <c r="H78" s="72"/>
      <c r="I78" s="72"/>
      <c r="J78" s="72"/>
      <c r="K78" s="72"/>
      <c r="L78" s="239" t="str">
        <f>K6</f>
        <v>Rekonstrukce bytu - 2. patro</v>
      </c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72"/>
      <c r="AQ78" s="73"/>
    </row>
    <row r="79" spans="2:43" s="1" customFormat="1" ht="6.95" customHeight="1"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9"/>
    </row>
    <row r="80" spans="2:43" s="1" customFormat="1">
      <c r="B80" s="37"/>
      <c r="C80" s="33" t="s">
        <v>24</v>
      </c>
      <c r="D80" s="38"/>
      <c r="E80" s="38"/>
      <c r="F80" s="38"/>
      <c r="G80" s="38"/>
      <c r="H80" s="38"/>
      <c r="I80" s="38"/>
      <c r="J80" s="38"/>
      <c r="K80" s="38"/>
      <c r="L80" s="74" t="str">
        <f>IF(K8="","",K8)</f>
        <v xml:space="preserve"> </v>
      </c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3" t="s">
        <v>26</v>
      </c>
      <c r="AJ80" s="38"/>
      <c r="AK80" s="38"/>
      <c r="AL80" s="38"/>
      <c r="AM80" s="75">
        <f>IF(AN8= "","",AN8)</f>
        <v>45260</v>
      </c>
      <c r="AN80" s="38"/>
      <c r="AO80" s="38"/>
      <c r="AP80" s="38"/>
      <c r="AQ80" s="39"/>
    </row>
    <row r="81" spans="1:89" s="1" customFormat="1" ht="6.95" customHeight="1"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9"/>
    </row>
    <row r="82" spans="1:89" s="1" customFormat="1">
      <c r="B82" s="37"/>
      <c r="C82" s="33" t="s">
        <v>27</v>
      </c>
      <c r="D82" s="38"/>
      <c r="E82" s="38"/>
      <c r="F82" s="38"/>
      <c r="G82" s="38"/>
      <c r="H82" s="38"/>
      <c r="I82" s="38"/>
      <c r="J82" s="38"/>
      <c r="K82" s="38"/>
      <c r="L82" s="68" t="str">
        <f>IF(E11= "","",E11)</f>
        <v xml:space="preserve"> </v>
      </c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3" t="s">
        <v>32</v>
      </c>
      <c r="AJ82" s="38"/>
      <c r="AK82" s="38"/>
      <c r="AL82" s="38"/>
      <c r="AM82" s="244" t="str">
        <f>IF(E17="","",E17)</f>
        <v xml:space="preserve"> </v>
      </c>
      <c r="AN82" s="244"/>
      <c r="AO82" s="244"/>
      <c r="AP82" s="244"/>
      <c r="AQ82" s="39"/>
      <c r="AS82" s="245" t="s">
        <v>57</v>
      </c>
      <c r="AT82" s="246"/>
      <c r="AU82" s="76"/>
      <c r="AV82" s="76"/>
      <c r="AW82" s="76"/>
      <c r="AX82" s="76"/>
      <c r="AY82" s="76"/>
      <c r="AZ82" s="76"/>
      <c r="BA82" s="76"/>
      <c r="BB82" s="76"/>
      <c r="BC82" s="76"/>
      <c r="BD82" s="77"/>
    </row>
    <row r="83" spans="1:89" s="1" customFormat="1">
      <c r="B83" s="37"/>
      <c r="C83" s="33" t="s">
        <v>30</v>
      </c>
      <c r="D83" s="38"/>
      <c r="E83" s="38"/>
      <c r="F83" s="38"/>
      <c r="G83" s="38"/>
      <c r="H83" s="38"/>
      <c r="I83" s="38"/>
      <c r="J83" s="38"/>
      <c r="K83" s="38"/>
      <c r="L83" s="68" t="str">
        <f>IF(E14= "Vyplň údaj","",E14)</f>
        <v/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3" t="s">
        <v>34</v>
      </c>
      <c r="AJ83" s="38"/>
      <c r="AK83" s="38"/>
      <c r="AL83" s="38"/>
      <c r="AM83" s="244" t="str">
        <f>IF(E20="","",E20)</f>
        <v>www.rozpocty-staveb.cz</v>
      </c>
      <c r="AN83" s="244"/>
      <c r="AO83" s="244"/>
      <c r="AP83" s="244"/>
      <c r="AQ83" s="39"/>
      <c r="AS83" s="247"/>
      <c r="AT83" s="248"/>
      <c r="AU83" s="78"/>
      <c r="AV83" s="78"/>
      <c r="AW83" s="78"/>
      <c r="AX83" s="78"/>
      <c r="AY83" s="78"/>
      <c r="AZ83" s="78"/>
      <c r="BA83" s="78"/>
      <c r="BB83" s="78"/>
      <c r="BC83" s="78"/>
      <c r="BD83" s="79"/>
    </row>
    <row r="84" spans="1:89" s="1" customFormat="1" ht="10.9" customHeight="1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9"/>
      <c r="AS84" s="249"/>
      <c r="AT84" s="250"/>
      <c r="AU84" s="38"/>
      <c r="AV84" s="38"/>
      <c r="AW84" s="38"/>
      <c r="AX84" s="38"/>
      <c r="AY84" s="38"/>
      <c r="AZ84" s="38"/>
      <c r="BA84" s="38"/>
      <c r="BB84" s="38"/>
      <c r="BC84" s="38"/>
      <c r="BD84" s="80"/>
    </row>
    <row r="85" spans="1:89" s="1" customFormat="1" ht="29.25" customHeight="1">
      <c r="B85" s="37"/>
      <c r="C85" s="256" t="s">
        <v>58</v>
      </c>
      <c r="D85" s="252"/>
      <c r="E85" s="252"/>
      <c r="F85" s="252"/>
      <c r="G85" s="252"/>
      <c r="H85" s="81"/>
      <c r="I85" s="251" t="s">
        <v>59</v>
      </c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1" t="s">
        <v>60</v>
      </c>
      <c r="AH85" s="252"/>
      <c r="AI85" s="252"/>
      <c r="AJ85" s="252"/>
      <c r="AK85" s="252"/>
      <c r="AL85" s="252"/>
      <c r="AM85" s="252"/>
      <c r="AN85" s="251" t="s">
        <v>61</v>
      </c>
      <c r="AO85" s="252"/>
      <c r="AP85" s="253"/>
      <c r="AQ85" s="39"/>
      <c r="AS85" s="82" t="s">
        <v>62</v>
      </c>
      <c r="AT85" s="83" t="s">
        <v>63</v>
      </c>
      <c r="AU85" s="83" t="s">
        <v>64</v>
      </c>
      <c r="AV85" s="83" t="s">
        <v>65</v>
      </c>
      <c r="AW85" s="83" t="s">
        <v>66</v>
      </c>
      <c r="AX85" s="83" t="s">
        <v>67</v>
      </c>
      <c r="AY85" s="83" t="s">
        <v>68</v>
      </c>
      <c r="AZ85" s="83" t="s">
        <v>69</v>
      </c>
      <c r="BA85" s="83" t="s">
        <v>70</v>
      </c>
      <c r="BB85" s="83" t="s">
        <v>71</v>
      </c>
      <c r="BC85" s="83" t="s">
        <v>72</v>
      </c>
      <c r="BD85" s="84" t="s">
        <v>73</v>
      </c>
    </row>
    <row r="86" spans="1:89" s="1" customFormat="1" ht="10.9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9"/>
      <c r="AS86" s="85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4"/>
    </row>
    <row r="87" spans="1:89" s="4" customFormat="1" ht="32.450000000000003" customHeight="1">
      <c r="B87" s="70"/>
      <c r="C87" s="86" t="s">
        <v>74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54">
        <f>ROUND(SUM(AG88:AG91),2)</f>
        <v>0</v>
      </c>
      <c r="AH87" s="254"/>
      <c r="AI87" s="254"/>
      <c r="AJ87" s="254"/>
      <c r="AK87" s="254"/>
      <c r="AL87" s="254"/>
      <c r="AM87" s="254"/>
      <c r="AN87" s="233">
        <f>SUM(AG87,AT87)</f>
        <v>0</v>
      </c>
      <c r="AO87" s="233"/>
      <c r="AP87" s="233"/>
      <c r="AQ87" s="73"/>
      <c r="AS87" s="88">
        <f>ROUND(SUM(AS88:AS91),2)</f>
        <v>0</v>
      </c>
      <c r="AT87" s="89">
        <f>ROUND(SUM(AV87:AW87),2)</f>
        <v>0</v>
      </c>
      <c r="AU87" s="90">
        <f>ROUND(SUM(AU88:AU91),5)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ROUND(SUM(AZ88:AZ91),2)</f>
        <v>0</v>
      </c>
      <c r="BA87" s="89">
        <f>ROUND(SUM(BA88:BA91),2)</f>
        <v>0</v>
      </c>
      <c r="BB87" s="89">
        <f>ROUND(SUM(BB88:BB91),2)</f>
        <v>0</v>
      </c>
      <c r="BC87" s="89">
        <f>ROUND(SUM(BC88:BC91),2)</f>
        <v>0</v>
      </c>
      <c r="BD87" s="91">
        <f>ROUND(SUM(BD88:BD91),2)</f>
        <v>0</v>
      </c>
      <c r="BS87" s="92" t="s">
        <v>75</v>
      </c>
      <c r="BT87" s="92" t="s">
        <v>76</v>
      </c>
      <c r="BU87" s="93" t="s">
        <v>77</v>
      </c>
      <c r="BV87" s="92" t="s">
        <v>78</v>
      </c>
      <c r="BW87" s="92" t="s">
        <v>79</v>
      </c>
      <c r="BX87" s="92" t="s">
        <v>80</v>
      </c>
    </row>
    <row r="88" spans="1:89" s="5" customFormat="1" ht="31.5" customHeight="1">
      <c r="A88" s="94" t="s">
        <v>81</v>
      </c>
      <c r="B88" s="95"/>
      <c r="C88" s="96"/>
      <c r="D88" s="257" t="s">
        <v>82</v>
      </c>
      <c r="E88" s="257"/>
      <c r="F88" s="257"/>
      <c r="G88" s="257"/>
      <c r="H88" s="257"/>
      <c r="I88" s="97"/>
      <c r="J88" s="257" t="s">
        <v>83</v>
      </c>
      <c r="K88" s="257"/>
      <c r="L88" s="257"/>
      <c r="M88" s="257"/>
      <c r="N88" s="257"/>
      <c r="O88" s="257"/>
      <c r="P88" s="257"/>
      <c r="Q88" s="257"/>
      <c r="R88" s="257"/>
      <c r="S88" s="257"/>
      <c r="T88" s="257"/>
      <c r="U88" s="257"/>
      <c r="V88" s="257"/>
      <c r="W88" s="257"/>
      <c r="X88" s="257"/>
      <c r="Y88" s="257"/>
      <c r="Z88" s="257"/>
      <c r="AA88" s="257"/>
      <c r="AB88" s="257"/>
      <c r="AC88" s="257"/>
      <c r="AD88" s="257"/>
      <c r="AE88" s="257"/>
      <c r="AF88" s="257"/>
      <c r="AG88" s="231">
        <f>'2018-008-a - Stavební a k...'!M30</f>
        <v>0</v>
      </c>
      <c r="AH88" s="232"/>
      <c r="AI88" s="232"/>
      <c r="AJ88" s="232"/>
      <c r="AK88" s="232"/>
      <c r="AL88" s="232"/>
      <c r="AM88" s="232"/>
      <c r="AN88" s="231">
        <f>SUM(AG88,AT88)</f>
        <v>0</v>
      </c>
      <c r="AO88" s="232"/>
      <c r="AP88" s="232"/>
      <c r="AQ88" s="98"/>
      <c r="AS88" s="99">
        <f>'2018-008-a - Stavební a k...'!M28</f>
        <v>0</v>
      </c>
      <c r="AT88" s="100">
        <f>ROUND(SUM(AV88:AW88),2)</f>
        <v>0</v>
      </c>
      <c r="AU88" s="101">
        <f>'2018-008-a - Stavební a k...'!W129</f>
        <v>0</v>
      </c>
      <c r="AV88" s="100">
        <f>'2018-008-a - Stavební a k...'!M32</f>
        <v>0</v>
      </c>
      <c r="AW88" s="100">
        <f>'2018-008-a - Stavební a k...'!M33</f>
        <v>0</v>
      </c>
      <c r="AX88" s="100">
        <f>'2018-008-a - Stavební a k...'!M34</f>
        <v>0</v>
      </c>
      <c r="AY88" s="100">
        <f>'2018-008-a - Stavební a k...'!M35</f>
        <v>0</v>
      </c>
      <c r="AZ88" s="100">
        <f>'2018-008-a - Stavební a k...'!H32</f>
        <v>0</v>
      </c>
      <c r="BA88" s="100">
        <f>'2018-008-a - Stavební a k...'!H33</f>
        <v>0</v>
      </c>
      <c r="BB88" s="100">
        <f>'2018-008-a - Stavební a k...'!H34</f>
        <v>0</v>
      </c>
      <c r="BC88" s="100">
        <f>'2018-008-a - Stavební a k...'!H35</f>
        <v>0</v>
      </c>
      <c r="BD88" s="102">
        <f>'2018-008-a - Stavební a k...'!H36</f>
        <v>0</v>
      </c>
      <c r="BT88" s="103" t="s">
        <v>84</v>
      </c>
      <c r="BV88" s="103" t="s">
        <v>78</v>
      </c>
      <c r="BW88" s="103" t="s">
        <v>85</v>
      </c>
      <c r="BX88" s="103" t="s">
        <v>79</v>
      </c>
    </row>
    <row r="89" spans="1:89" s="5" customFormat="1" ht="31.5" customHeight="1">
      <c r="A89" s="94" t="s">
        <v>81</v>
      </c>
      <c r="B89" s="95"/>
      <c r="C89" s="96"/>
      <c r="D89" s="257" t="s">
        <v>86</v>
      </c>
      <c r="E89" s="257"/>
      <c r="F89" s="257"/>
      <c r="G89" s="257"/>
      <c r="H89" s="257"/>
      <c r="I89" s="97"/>
      <c r="J89" s="257" t="s">
        <v>87</v>
      </c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31">
        <f>'2018-008-b - Elektroinsta...'!M30</f>
        <v>0</v>
      </c>
      <c r="AH89" s="232"/>
      <c r="AI89" s="232"/>
      <c r="AJ89" s="232"/>
      <c r="AK89" s="232"/>
      <c r="AL89" s="232"/>
      <c r="AM89" s="232"/>
      <c r="AN89" s="231">
        <f>SUM(AG89,AT89)</f>
        <v>0</v>
      </c>
      <c r="AO89" s="232"/>
      <c r="AP89" s="232"/>
      <c r="AQ89" s="98"/>
      <c r="AS89" s="99">
        <f>'2018-008-b - Elektroinsta...'!M28</f>
        <v>0</v>
      </c>
      <c r="AT89" s="100">
        <f>ROUND(SUM(AV89:AW89),2)</f>
        <v>0</v>
      </c>
      <c r="AU89" s="101">
        <f>'2018-008-b - Elektroinsta...'!W117</f>
        <v>0</v>
      </c>
      <c r="AV89" s="100">
        <f>'2018-008-b - Elektroinsta...'!M32</f>
        <v>0</v>
      </c>
      <c r="AW89" s="100">
        <f>'2018-008-b - Elektroinsta...'!M33</f>
        <v>0</v>
      </c>
      <c r="AX89" s="100">
        <f>'2018-008-b - Elektroinsta...'!M34</f>
        <v>0</v>
      </c>
      <c r="AY89" s="100">
        <f>'2018-008-b - Elektroinsta...'!M35</f>
        <v>0</v>
      </c>
      <c r="AZ89" s="100">
        <f>'2018-008-b - Elektroinsta...'!H32</f>
        <v>0</v>
      </c>
      <c r="BA89" s="100">
        <f>'2018-008-b - Elektroinsta...'!H33</f>
        <v>0</v>
      </c>
      <c r="BB89" s="100">
        <f>'2018-008-b - Elektroinsta...'!H34</f>
        <v>0</v>
      </c>
      <c r="BC89" s="100">
        <f>'2018-008-b - Elektroinsta...'!H35</f>
        <v>0</v>
      </c>
      <c r="BD89" s="102">
        <f>'2018-008-b - Elektroinsta...'!H36</f>
        <v>0</v>
      </c>
      <c r="BT89" s="103" t="s">
        <v>84</v>
      </c>
      <c r="BV89" s="103" t="s">
        <v>78</v>
      </c>
      <c r="BW89" s="103" t="s">
        <v>88</v>
      </c>
      <c r="BX89" s="103" t="s">
        <v>79</v>
      </c>
    </row>
    <row r="90" spans="1:89" s="5" customFormat="1" ht="31.5" customHeight="1">
      <c r="A90" s="94" t="s">
        <v>81</v>
      </c>
      <c r="B90" s="95"/>
      <c r="C90" s="96"/>
      <c r="D90" s="257" t="s">
        <v>89</v>
      </c>
      <c r="E90" s="257"/>
      <c r="F90" s="257"/>
      <c r="G90" s="257"/>
      <c r="H90" s="257"/>
      <c r="I90" s="97"/>
      <c r="J90" s="257" t="s">
        <v>90</v>
      </c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31">
        <f>'2018-008-c - Vytápění'!M30</f>
        <v>0</v>
      </c>
      <c r="AH90" s="232"/>
      <c r="AI90" s="232"/>
      <c r="AJ90" s="232"/>
      <c r="AK90" s="232"/>
      <c r="AL90" s="232"/>
      <c r="AM90" s="232"/>
      <c r="AN90" s="231">
        <f>SUM(AG90,AT90)</f>
        <v>0</v>
      </c>
      <c r="AO90" s="232"/>
      <c r="AP90" s="232"/>
      <c r="AQ90" s="98"/>
      <c r="AS90" s="99">
        <f>'2018-008-c - Vytápění'!M28</f>
        <v>0</v>
      </c>
      <c r="AT90" s="100">
        <f>ROUND(SUM(AV90:AW90),2)</f>
        <v>0</v>
      </c>
      <c r="AU90" s="101">
        <f>'2018-008-c - Vytápění'!W118</f>
        <v>0</v>
      </c>
      <c r="AV90" s="100">
        <f>'2018-008-c - Vytápění'!M32</f>
        <v>0</v>
      </c>
      <c r="AW90" s="100">
        <f>'2018-008-c - Vytápění'!M33</f>
        <v>0</v>
      </c>
      <c r="AX90" s="100">
        <f>'2018-008-c - Vytápění'!M34</f>
        <v>0</v>
      </c>
      <c r="AY90" s="100">
        <f>'2018-008-c - Vytápění'!M35</f>
        <v>0</v>
      </c>
      <c r="AZ90" s="100">
        <f>'2018-008-c - Vytápění'!H32</f>
        <v>0</v>
      </c>
      <c r="BA90" s="100">
        <f>'2018-008-c - Vytápění'!H33</f>
        <v>0</v>
      </c>
      <c r="BB90" s="100">
        <f>'2018-008-c - Vytápění'!H34</f>
        <v>0</v>
      </c>
      <c r="BC90" s="100">
        <f>'2018-008-c - Vytápění'!H35</f>
        <v>0</v>
      </c>
      <c r="BD90" s="102">
        <f>'2018-008-c - Vytápění'!H36</f>
        <v>0</v>
      </c>
      <c r="BT90" s="103" t="s">
        <v>84</v>
      </c>
      <c r="BV90" s="103" t="s">
        <v>78</v>
      </c>
      <c r="BW90" s="103" t="s">
        <v>91</v>
      </c>
      <c r="BX90" s="103" t="s">
        <v>79</v>
      </c>
    </row>
    <row r="91" spans="1:89" s="5" customFormat="1" ht="31.5" customHeight="1">
      <c r="A91" s="94" t="s">
        <v>81</v>
      </c>
      <c r="B91" s="95"/>
      <c r="C91" s="96"/>
      <c r="D91" s="257" t="s">
        <v>92</v>
      </c>
      <c r="E91" s="257"/>
      <c r="F91" s="257"/>
      <c r="G91" s="257"/>
      <c r="H91" s="257"/>
      <c r="I91" s="97"/>
      <c r="J91" s="257" t="s">
        <v>93</v>
      </c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31">
        <f>'2018-008-d - ZTI'!M30</f>
        <v>0</v>
      </c>
      <c r="AH91" s="232"/>
      <c r="AI91" s="232"/>
      <c r="AJ91" s="232"/>
      <c r="AK91" s="232"/>
      <c r="AL91" s="232"/>
      <c r="AM91" s="232"/>
      <c r="AN91" s="231">
        <f>SUM(AG91,AT91)</f>
        <v>0</v>
      </c>
      <c r="AO91" s="232"/>
      <c r="AP91" s="232"/>
      <c r="AQ91" s="98"/>
      <c r="AS91" s="104">
        <f>'2018-008-d - ZTI'!M28</f>
        <v>0</v>
      </c>
      <c r="AT91" s="105">
        <f>ROUND(SUM(AV91:AW91),2)</f>
        <v>0</v>
      </c>
      <c r="AU91" s="106">
        <f>'2018-008-d - ZTI'!W119</f>
        <v>0</v>
      </c>
      <c r="AV91" s="105">
        <f>'2018-008-d - ZTI'!M32</f>
        <v>0</v>
      </c>
      <c r="AW91" s="105">
        <f>'2018-008-d - ZTI'!M33</f>
        <v>0</v>
      </c>
      <c r="AX91" s="105">
        <f>'2018-008-d - ZTI'!M34</f>
        <v>0</v>
      </c>
      <c r="AY91" s="105">
        <f>'2018-008-d - ZTI'!M35</f>
        <v>0</v>
      </c>
      <c r="AZ91" s="105">
        <f>'2018-008-d - ZTI'!H32</f>
        <v>0</v>
      </c>
      <c r="BA91" s="105">
        <f>'2018-008-d - ZTI'!H33</f>
        <v>0</v>
      </c>
      <c r="BB91" s="105">
        <f>'2018-008-d - ZTI'!H34</f>
        <v>0</v>
      </c>
      <c r="BC91" s="105">
        <f>'2018-008-d - ZTI'!H35</f>
        <v>0</v>
      </c>
      <c r="BD91" s="107">
        <f>'2018-008-d - ZTI'!H36</f>
        <v>0</v>
      </c>
      <c r="BT91" s="103" t="s">
        <v>84</v>
      </c>
      <c r="BV91" s="103" t="s">
        <v>78</v>
      </c>
      <c r="BW91" s="103" t="s">
        <v>94</v>
      </c>
      <c r="BX91" s="103" t="s">
        <v>79</v>
      </c>
    </row>
    <row r="92" spans="1:89" ht="13.5">
      <c r="B92" s="26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7"/>
    </row>
    <row r="93" spans="1:89" s="1" customFormat="1" ht="30" customHeight="1">
      <c r="B93" s="37"/>
      <c r="C93" s="86" t="s">
        <v>95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233">
        <f>ROUND(SUM(AG94:AG97),2)</f>
        <v>0</v>
      </c>
      <c r="AH93" s="233"/>
      <c r="AI93" s="233"/>
      <c r="AJ93" s="233"/>
      <c r="AK93" s="233"/>
      <c r="AL93" s="233"/>
      <c r="AM93" s="233"/>
      <c r="AN93" s="233">
        <f>ROUND(SUM(AN94:AN97),2)</f>
        <v>0</v>
      </c>
      <c r="AO93" s="233"/>
      <c r="AP93" s="233"/>
      <c r="AQ93" s="39"/>
      <c r="AS93" s="82" t="s">
        <v>96</v>
      </c>
      <c r="AT93" s="83" t="s">
        <v>97</v>
      </c>
      <c r="AU93" s="83" t="s">
        <v>40</v>
      </c>
      <c r="AV93" s="84" t="s">
        <v>63</v>
      </c>
    </row>
    <row r="94" spans="1:89" s="1" customFormat="1" ht="19.899999999999999" customHeight="1">
      <c r="B94" s="37"/>
      <c r="C94" s="38"/>
      <c r="D94" s="108" t="s">
        <v>98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243">
        <f>ROUND(AG87*AS94,2)</f>
        <v>0</v>
      </c>
      <c r="AH94" s="230"/>
      <c r="AI94" s="230"/>
      <c r="AJ94" s="230"/>
      <c r="AK94" s="230"/>
      <c r="AL94" s="230"/>
      <c r="AM94" s="230"/>
      <c r="AN94" s="230">
        <f>ROUND(AG94+AV94,2)</f>
        <v>0</v>
      </c>
      <c r="AO94" s="230"/>
      <c r="AP94" s="230"/>
      <c r="AQ94" s="39"/>
      <c r="AS94" s="109">
        <v>0</v>
      </c>
      <c r="AT94" s="110" t="s">
        <v>99</v>
      </c>
      <c r="AU94" s="110" t="s">
        <v>41</v>
      </c>
      <c r="AV94" s="111">
        <f>ROUND(IF(AU94="základní",AG94*L31,IF(AU94="snížená",AG94*L32,0)),2)</f>
        <v>0</v>
      </c>
      <c r="BV94" s="22" t="s">
        <v>100</v>
      </c>
      <c r="BY94" s="112">
        <f>IF(AU94="základní",AV94,0)</f>
        <v>0</v>
      </c>
      <c r="BZ94" s="112">
        <f>IF(AU94="snížená",AV94,0)</f>
        <v>0</v>
      </c>
      <c r="CA94" s="112">
        <v>0</v>
      </c>
      <c r="CB94" s="112">
        <v>0</v>
      </c>
      <c r="CC94" s="112">
        <v>0</v>
      </c>
      <c r="CD94" s="112">
        <f>IF(AU94="základní",AG94,0)</f>
        <v>0</v>
      </c>
      <c r="CE94" s="112">
        <f>IF(AU94="snížená",AG94,0)</f>
        <v>0</v>
      </c>
      <c r="CF94" s="112">
        <f>IF(AU94="zákl. přenesená",AG94,0)</f>
        <v>0</v>
      </c>
      <c r="CG94" s="112">
        <f>IF(AU94="sníž. přenesená",AG94,0)</f>
        <v>0</v>
      </c>
      <c r="CH94" s="112">
        <f>IF(AU94="nulová",AG94,0)</f>
        <v>0</v>
      </c>
      <c r="CI94" s="22">
        <f>IF(AU94="základní",1,IF(AU94="snížená",2,IF(AU94="zákl. přenesená",4,IF(AU94="sníž. přenesená",5,3))))</f>
        <v>1</v>
      </c>
      <c r="CJ94" s="22">
        <f>IF(AT94="stavební čast",1,IF(8894="investiční čast",2,3))</f>
        <v>1</v>
      </c>
      <c r="CK94" s="22" t="str">
        <f>IF(D94="Vyplň vlastní","","x")</f>
        <v>x</v>
      </c>
    </row>
    <row r="95" spans="1:89" s="1" customFormat="1" ht="19.899999999999999" customHeight="1">
      <c r="B95" s="37"/>
      <c r="C95" s="38"/>
      <c r="D95" s="241" t="s">
        <v>101</v>
      </c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38"/>
      <c r="AD95" s="38"/>
      <c r="AE95" s="38"/>
      <c r="AF95" s="38"/>
      <c r="AG95" s="243">
        <f>AG87*AS95</f>
        <v>0</v>
      </c>
      <c r="AH95" s="230"/>
      <c r="AI95" s="230"/>
      <c r="AJ95" s="230"/>
      <c r="AK95" s="230"/>
      <c r="AL95" s="230"/>
      <c r="AM95" s="230"/>
      <c r="AN95" s="230">
        <f>AG95+AV95</f>
        <v>0</v>
      </c>
      <c r="AO95" s="230"/>
      <c r="AP95" s="230"/>
      <c r="AQ95" s="39"/>
      <c r="AS95" s="113">
        <v>0</v>
      </c>
      <c r="AT95" s="114" t="s">
        <v>99</v>
      </c>
      <c r="AU95" s="114" t="s">
        <v>41</v>
      </c>
      <c r="AV95" s="115">
        <f>ROUND(IF(AU95="nulová",0,IF(OR(AU95="základní",AU95="zákl. přenesená"),AG95*L31,AG95*L32)),2)</f>
        <v>0</v>
      </c>
      <c r="BV95" s="22" t="s">
        <v>102</v>
      </c>
      <c r="BY95" s="112">
        <f>IF(AU95="základní",AV95,0)</f>
        <v>0</v>
      </c>
      <c r="BZ95" s="112">
        <f>IF(AU95="snížená",AV95,0)</f>
        <v>0</v>
      </c>
      <c r="CA95" s="112">
        <f>IF(AU95="zákl. přenesená",AV95,0)</f>
        <v>0</v>
      </c>
      <c r="CB95" s="112">
        <f>IF(AU95="sníž. přenesená",AV95,0)</f>
        <v>0</v>
      </c>
      <c r="CC95" s="112">
        <f>IF(AU95="nulová",AV95,0)</f>
        <v>0</v>
      </c>
      <c r="CD95" s="112">
        <f>IF(AU95="základní",AG95,0)</f>
        <v>0</v>
      </c>
      <c r="CE95" s="112">
        <f>IF(AU95="snížená",AG95,0)</f>
        <v>0</v>
      </c>
      <c r="CF95" s="112">
        <f>IF(AU95="zákl. přenesená",AG95,0)</f>
        <v>0</v>
      </c>
      <c r="CG95" s="112">
        <f>IF(AU95="sníž. přenesená",AG95,0)</f>
        <v>0</v>
      </c>
      <c r="CH95" s="112">
        <f>IF(AU95="nulová",AG95,0)</f>
        <v>0</v>
      </c>
      <c r="CI95" s="22">
        <f>IF(AU95="základní",1,IF(AU95="snížená",2,IF(AU95="zákl. přenesená",4,IF(AU95="sníž. přenesená",5,3))))</f>
        <v>1</v>
      </c>
      <c r="CJ95" s="22">
        <f>IF(AT95="stavební čast",1,IF(8895="investiční čast",2,3))</f>
        <v>1</v>
      </c>
      <c r="CK95" s="22" t="str">
        <f>IF(D95="Vyplň vlastní","","x")</f>
        <v/>
      </c>
    </row>
    <row r="96" spans="1:89" s="1" customFormat="1" ht="19.899999999999999" customHeight="1">
      <c r="B96" s="37"/>
      <c r="C96" s="38"/>
      <c r="D96" s="241" t="s">
        <v>101</v>
      </c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38"/>
      <c r="AD96" s="38"/>
      <c r="AE96" s="38"/>
      <c r="AF96" s="38"/>
      <c r="AG96" s="243">
        <f>AG87*AS96</f>
        <v>0</v>
      </c>
      <c r="AH96" s="230"/>
      <c r="AI96" s="230"/>
      <c r="AJ96" s="230"/>
      <c r="AK96" s="230"/>
      <c r="AL96" s="230"/>
      <c r="AM96" s="230"/>
      <c r="AN96" s="230">
        <f>AG96+AV96</f>
        <v>0</v>
      </c>
      <c r="AO96" s="230"/>
      <c r="AP96" s="230"/>
      <c r="AQ96" s="39"/>
      <c r="AS96" s="113">
        <v>0</v>
      </c>
      <c r="AT96" s="114" t="s">
        <v>99</v>
      </c>
      <c r="AU96" s="114" t="s">
        <v>41</v>
      </c>
      <c r="AV96" s="115">
        <f>ROUND(IF(AU96="nulová",0,IF(OR(AU96="základní",AU96="zákl. přenesená"),AG96*L31,AG96*L32)),2)</f>
        <v>0</v>
      </c>
      <c r="BV96" s="22" t="s">
        <v>102</v>
      </c>
      <c r="BY96" s="112">
        <f>IF(AU96="základní",AV96,0)</f>
        <v>0</v>
      </c>
      <c r="BZ96" s="112">
        <f>IF(AU96="snížená",AV96,0)</f>
        <v>0</v>
      </c>
      <c r="CA96" s="112">
        <f>IF(AU96="zákl. přenesená",AV96,0)</f>
        <v>0</v>
      </c>
      <c r="CB96" s="112">
        <f>IF(AU96="sníž. přenesená",AV96,0)</f>
        <v>0</v>
      </c>
      <c r="CC96" s="112">
        <f>IF(AU96="nulová",AV96,0)</f>
        <v>0</v>
      </c>
      <c r="CD96" s="112">
        <f>IF(AU96="základní",AG96,0)</f>
        <v>0</v>
      </c>
      <c r="CE96" s="112">
        <f>IF(AU96="snížená",AG96,0)</f>
        <v>0</v>
      </c>
      <c r="CF96" s="112">
        <f>IF(AU96="zákl. přenesená",AG96,0)</f>
        <v>0</v>
      </c>
      <c r="CG96" s="112">
        <f>IF(AU96="sníž. přenesená",AG96,0)</f>
        <v>0</v>
      </c>
      <c r="CH96" s="112">
        <f>IF(AU96="nulová",AG96,0)</f>
        <v>0</v>
      </c>
      <c r="CI96" s="22">
        <f>IF(AU96="základní",1,IF(AU96="snížená",2,IF(AU96="zákl. přenesená",4,IF(AU96="sníž. přenesená",5,3))))</f>
        <v>1</v>
      </c>
      <c r="CJ96" s="22">
        <f>IF(AT96="stavební čast",1,IF(8896="investiční čast",2,3))</f>
        <v>1</v>
      </c>
      <c r="CK96" s="22" t="str">
        <f>IF(D96="Vyplň vlastní","","x")</f>
        <v/>
      </c>
    </row>
    <row r="97" spans="2:89" s="1" customFormat="1" ht="19.899999999999999" customHeight="1">
      <c r="B97" s="37"/>
      <c r="C97" s="38"/>
      <c r="D97" s="241" t="s">
        <v>101</v>
      </c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38"/>
      <c r="AD97" s="38"/>
      <c r="AE97" s="38"/>
      <c r="AF97" s="38"/>
      <c r="AG97" s="243">
        <f>AG87*AS97</f>
        <v>0</v>
      </c>
      <c r="AH97" s="230"/>
      <c r="AI97" s="230"/>
      <c r="AJ97" s="230"/>
      <c r="AK97" s="230"/>
      <c r="AL97" s="230"/>
      <c r="AM97" s="230"/>
      <c r="AN97" s="230">
        <f>AG97+AV97</f>
        <v>0</v>
      </c>
      <c r="AO97" s="230"/>
      <c r="AP97" s="230"/>
      <c r="AQ97" s="39"/>
      <c r="AS97" s="116">
        <v>0</v>
      </c>
      <c r="AT97" s="117" t="s">
        <v>99</v>
      </c>
      <c r="AU97" s="117" t="s">
        <v>41</v>
      </c>
      <c r="AV97" s="118">
        <f>ROUND(IF(AU97="nulová",0,IF(OR(AU97="základní",AU97="zákl. přenesená"),AG97*L31,AG97*L32)),2)</f>
        <v>0</v>
      </c>
      <c r="BV97" s="22" t="s">
        <v>102</v>
      </c>
      <c r="BY97" s="112">
        <f>IF(AU97="základní",AV97,0)</f>
        <v>0</v>
      </c>
      <c r="BZ97" s="112">
        <f>IF(AU97="snížená",AV97,0)</f>
        <v>0</v>
      </c>
      <c r="CA97" s="112">
        <f>IF(AU97="zákl. přenesená",AV97,0)</f>
        <v>0</v>
      </c>
      <c r="CB97" s="112">
        <f>IF(AU97="sníž. přenesená",AV97,0)</f>
        <v>0</v>
      </c>
      <c r="CC97" s="112">
        <f>IF(AU97="nulová",AV97,0)</f>
        <v>0</v>
      </c>
      <c r="CD97" s="112">
        <f>IF(AU97="základní",AG97,0)</f>
        <v>0</v>
      </c>
      <c r="CE97" s="112">
        <f>IF(AU97="snížená",AG97,0)</f>
        <v>0</v>
      </c>
      <c r="CF97" s="112">
        <f>IF(AU97="zákl. přenesená",AG97,0)</f>
        <v>0</v>
      </c>
      <c r="CG97" s="112">
        <f>IF(AU97="sníž. přenesená",AG97,0)</f>
        <v>0</v>
      </c>
      <c r="CH97" s="112">
        <f>IF(AU97="nulová",AG97,0)</f>
        <v>0</v>
      </c>
      <c r="CI97" s="22">
        <f>IF(AU97="základní",1,IF(AU97="snížená",2,IF(AU97="zákl. přenesená",4,IF(AU97="sníž. přenesená",5,3))))</f>
        <v>1</v>
      </c>
      <c r="CJ97" s="22">
        <f>IF(AT97="stavební čast",1,IF(8897="investiční čast",2,3))</f>
        <v>1</v>
      </c>
      <c r="CK97" s="22" t="str">
        <f>IF(D97="Vyplň vlastní","","x")</f>
        <v/>
      </c>
    </row>
    <row r="98" spans="2:89" s="1" customFormat="1" ht="10.9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9"/>
    </row>
    <row r="99" spans="2:89" s="1" customFormat="1" ht="30" customHeight="1">
      <c r="B99" s="37"/>
      <c r="C99" s="119" t="s">
        <v>103</v>
      </c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255">
        <f>ROUND(AG87+AG93,2)</f>
        <v>0</v>
      </c>
      <c r="AH99" s="255"/>
      <c r="AI99" s="255"/>
      <c r="AJ99" s="255"/>
      <c r="AK99" s="255"/>
      <c r="AL99" s="255"/>
      <c r="AM99" s="255"/>
      <c r="AN99" s="255">
        <f>AN87+AN93</f>
        <v>0</v>
      </c>
      <c r="AO99" s="255"/>
      <c r="AP99" s="255"/>
      <c r="AQ99" s="39"/>
    </row>
    <row r="100" spans="2:89" s="1" customFormat="1" ht="6.95" customHeight="1"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3"/>
    </row>
  </sheetData>
  <sheetProtection algorithmName="SHA-512" hashValue="49Fhsf1IOpCUBhLeuhy4paC0AcTrRJgioibTLiXLuesOwTXgbj3VaowoBqvVdqwmZyZvJk0Xz/x8GSU0bzsUvA==" saltValue="Mehap2yYmsDh+kymzKERCeSMEpJGM0aYWPB0nz0MG05iXexnmkkzRUe0luMc9fYueHTrU8//OV1GAiYTRH5TpA==" spinCount="10" sheet="1" objects="1" scenarios="1" formatColumns="0" formatRows="0"/>
  <mergeCells count="70">
    <mergeCell ref="AG99:AM99"/>
    <mergeCell ref="AN99:AP99"/>
    <mergeCell ref="C85:G85"/>
    <mergeCell ref="I85:AF85"/>
    <mergeCell ref="AG85:AM85"/>
    <mergeCell ref="D88:H88"/>
    <mergeCell ref="J88:AF88"/>
    <mergeCell ref="D89:H89"/>
    <mergeCell ref="J89:AF89"/>
    <mergeCell ref="D90:H90"/>
    <mergeCell ref="J90:AF90"/>
    <mergeCell ref="D91:H91"/>
    <mergeCell ref="J91:AF91"/>
    <mergeCell ref="D96:AB96"/>
    <mergeCell ref="AG96:AM96"/>
    <mergeCell ref="AG97:AM97"/>
    <mergeCell ref="AM82:AP82"/>
    <mergeCell ref="AS82:AT84"/>
    <mergeCell ref="AM83:AP83"/>
    <mergeCell ref="AN85:AP85"/>
    <mergeCell ref="AG88:AM88"/>
    <mergeCell ref="AG89:AM89"/>
    <mergeCell ref="AG90:AM90"/>
    <mergeCell ref="AG91:AM91"/>
    <mergeCell ref="AG94:AM94"/>
    <mergeCell ref="AG87:AM87"/>
    <mergeCell ref="AN87:AP87"/>
    <mergeCell ref="AG93:AM93"/>
    <mergeCell ref="AN96:AP96"/>
    <mergeCell ref="AN97:AP97"/>
    <mergeCell ref="AN93:AP93"/>
    <mergeCell ref="K6:AO6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D97:AB97"/>
    <mergeCell ref="D95:AB95"/>
    <mergeCell ref="AG95:AM95"/>
    <mergeCell ref="AN95:AP95"/>
    <mergeCell ref="AN89:AP89"/>
    <mergeCell ref="AN88:AP88"/>
    <mergeCell ref="AN90:AP90"/>
    <mergeCell ref="AN91:AP91"/>
    <mergeCell ref="AN94:AP94"/>
    <mergeCell ref="C2:AP2"/>
    <mergeCell ref="C4:AP4"/>
    <mergeCell ref="AR2:BE2"/>
    <mergeCell ref="K5:AO5"/>
    <mergeCell ref="AK33:AO33"/>
    <mergeCell ref="L34:O34"/>
    <mergeCell ref="L33:O33"/>
    <mergeCell ref="BE5:BE34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W33:AE33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4:AT98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2018-008-a - Stavební a k...'!C2" display="/"/>
    <hyperlink ref="A89" location="'2018-008-b - Elektroinsta...'!C2" display="/"/>
    <hyperlink ref="A90" location="'2018-008-c - Vytápění'!C2" display="/"/>
    <hyperlink ref="A91" location="'2018-008-d - ZTI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8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5"/>
      <c r="C1" s="15"/>
      <c r="D1" s="16" t="s">
        <v>1</v>
      </c>
      <c r="E1" s="15"/>
      <c r="F1" s="17" t="s">
        <v>104</v>
      </c>
      <c r="G1" s="17"/>
      <c r="H1" s="282" t="s">
        <v>105</v>
      </c>
      <c r="I1" s="282"/>
      <c r="J1" s="282"/>
      <c r="K1" s="282"/>
      <c r="L1" s="17" t="s">
        <v>106</v>
      </c>
      <c r="M1" s="15"/>
      <c r="N1" s="15"/>
      <c r="O1" s="16" t="s">
        <v>107</v>
      </c>
      <c r="P1" s="15"/>
      <c r="Q1" s="15"/>
      <c r="R1" s="15"/>
      <c r="S1" s="17" t="s">
        <v>108</v>
      </c>
      <c r="T1" s="17"/>
      <c r="U1" s="121"/>
      <c r="V1" s="121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227" t="s">
        <v>8</v>
      </c>
      <c r="T2" s="228"/>
      <c r="U2" s="228"/>
      <c r="V2" s="228"/>
      <c r="W2" s="228"/>
      <c r="X2" s="228"/>
      <c r="Y2" s="228"/>
      <c r="Z2" s="228"/>
      <c r="AA2" s="228"/>
      <c r="AB2" s="228"/>
      <c r="AC2" s="228"/>
      <c r="AT2" s="22" t="s">
        <v>85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109</v>
      </c>
    </row>
    <row r="4" spans="1:66" ht="36.950000000000003" customHeight="1">
      <c r="B4" s="26"/>
      <c r="C4" s="225" t="s">
        <v>110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7"/>
      <c r="T4" s="21" t="s">
        <v>13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19</v>
      </c>
      <c r="E6" s="29"/>
      <c r="F6" s="283" t="str">
        <f>'Rekapitulace stavby'!K6</f>
        <v>Rekonstrukce bytu - 2. patro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s="1" customFormat="1" ht="32.85" customHeight="1">
      <c r="B7" s="37"/>
      <c r="C7" s="38"/>
      <c r="D7" s="32" t="s">
        <v>111</v>
      </c>
      <c r="E7" s="38"/>
      <c r="F7" s="234" t="s">
        <v>112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38"/>
      <c r="R7" s="39"/>
    </row>
    <row r="8" spans="1:66" s="1" customFormat="1" ht="14.45" customHeight="1">
      <c r="B8" s="37"/>
      <c r="C8" s="38"/>
      <c r="D8" s="33" t="s">
        <v>21</v>
      </c>
      <c r="E8" s="38"/>
      <c r="F8" s="31" t="s">
        <v>22</v>
      </c>
      <c r="G8" s="38"/>
      <c r="H8" s="38"/>
      <c r="I8" s="38"/>
      <c r="J8" s="38"/>
      <c r="K8" s="38"/>
      <c r="L8" s="38"/>
      <c r="M8" s="33" t="s">
        <v>23</v>
      </c>
      <c r="N8" s="38"/>
      <c r="O8" s="31" t="s">
        <v>22</v>
      </c>
      <c r="P8" s="38"/>
      <c r="Q8" s="38"/>
      <c r="R8" s="39"/>
    </row>
    <row r="9" spans="1:66" s="1" customFormat="1" ht="14.45" customHeight="1">
      <c r="B9" s="37"/>
      <c r="C9" s="38"/>
      <c r="D9" s="33" t="s">
        <v>24</v>
      </c>
      <c r="E9" s="38"/>
      <c r="F9" s="31" t="s">
        <v>25</v>
      </c>
      <c r="G9" s="38"/>
      <c r="H9" s="38"/>
      <c r="I9" s="38"/>
      <c r="J9" s="38"/>
      <c r="K9" s="38"/>
      <c r="L9" s="38"/>
      <c r="M9" s="33" t="s">
        <v>26</v>
      </c>
      <c r="N9" s="38"/>
      <c r="O9" s="286">
        <f>'Rekapitulace stavby'!AN8</f>
        <v>45260</v>
      </c>
      <c r="P9" s="287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3" t="s">
        <v>27</v>
      </c>
      <c r="E11" s="38"/>
      <c r="F11" s="38"/>
      <c r="G11" s="38"/>
      <c r="H11" s="38"/>
      <c r="I11" s="38"/>
      <c r="J11" s="38"/>
      <c r="K11" s="38"/>
      <c r="L11" s="38"/>
      <c r="M11" s="33" t="s">
        <v>28</v>
      </c>
      <c r="N11" s="38"/>
      <c r="O11" s="229" t="str">
        <f>IF('Rekapitulace stavby'!AN10="","",'Rekapitulace stavby'!AN10)</f>
        <v/>
      </c>
      <c r="P11" s="229"/>
      <c r="Q11" s="38"/>
      <c r="R11" s="39"/>
    </row>
    <row r="12" spans="1:66" s="1" customFormat="1" ht="18" customHeight="1">
      <c r="B12" s="37"/>
      <c r="C12" s="38"/>
      <c r="D12" s="38"/>
      <c r="E12" s="31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3" t="s">
        <v>29</v>
      </c>
      <c r="N12" s="38"/>
      <c r="O12" s="229" t="str">
        <f>IF('Rekapitulace stavby'!AN11="","",'Rekapitulace stavby'!AN11)</f>
        <v/>
      </c>
      <c r="P12" s="229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3" t="s">
        <v>30</v>
      </c>
      <c r="E14" s="38"/>
      <c r="F14" s="38"/>
      <c r="G14" s="38"/>
      <c r="H14" s="38"/>
      <c r="I14" s="38"/>
      <c r="J14" s="38"/>
      <c r="K14" s="38"/>
      <c r="L14" s="38"/>
      <c r="M14" s="33" t="s">
        <v>28</v>
      </c>
      <c r="N14" s="38"/>
      <c r="O14" s="288" t="str">
        <f>IF('Rekapitulace stavby'!AN13="","",'Rekapitulace stavby'!AN13)</f>
        <v>Vyplň údaj</v>
      </c>
      <c r="P14" s="229"/>
      <c r="Q14" s="38"/>
      <c r="R14" s="39"/>
    </row>
    <row r="15" spans="1:66" s="1" customFormat="1" ht="18" customHeight="1">
      <c r="B15" s="37"/>
      <c r="C15" s="38"/>
      <c r="D15" s="38"/>
      <c r="E15" s="288" t="str">
        <f>IF('Rekapitulace stavby'!E14="","",'Rekapitulace stavby'!E14)</f>
        <v>Vyplň údaj</v>
      </c>
      <c r="F15" s="289"/>
      <c r="G15" s="289"/>
      <c r="H15" s="289"/>
      <c r="I15" s="289"/>
      <c r="J15" s="289"/>
      <c r="K15" s="289"/>
      <c r="L15" s="289"/>
      <c r="M15" s="33" t="s">
        <v>29</v>
      </c>
      <c r="N15" s="38"/>
      <c r="O15" s="288" t="str">
        <f>IF('Rekapitulace stavby'!AN14="","",'Rekapitulace stavby'!AN14)</f>
        <v>Vyplň údaj</v>
      </c>
      <c r="P15" s="229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3" t="s">
        <v>32</v>
      </c>
      <c r="E17" s="38"/>
      <c r="F17" s="38"/>
      <c r="G17" s="38"/>
      <c r="H17" s="38"/>
      <c r="I17" s="38"/>
      <c r="J17" s="38"/>
      <c r="K17" s="38"/>
      <c r="L17" s="38"/>
      <c r="M17" s="33" t="s">
        <v>28</v>
      </c>
      <c r="N17" s="38"/>
      <c r="O17" s="229" t="str">
        <f>IF('Rekapitulace stavby'!AN16="","",'Rekapitulace stavby'!AN16)</f>
        <v/>
      </c>
      <c r="P17" s="229"/>
      <c r="Q17" s="38"/>
      <c r="R17" s="39"/>
    </row>
    <row r="18" spans="2:18" s="1" customFormat="1" ht="18" customHeight="1">
      <c r="B18" s="37"/>
      <c r="C18" s="38"/>
      <c r="D18" s="38"/>
      <c r="E18" s="31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3" t="s">
        <v>29</v>
      </c>
      <c r="N18" s="38"/>
      <c r="O18" s="229" t="str">
        <f>IF('Rekapitulace stavby'!AN17="","",'Rekapitulace stavby'!AN17)</f>
        <v/>
      </c>
      <c r="P18" s="229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3" t="s">
        <v>34</v>
      </c>
      <c r="E20" s="38"/>
      <c r="F20" s="38"/>
      <c r="G20" s="38"/>
      <c r="H20" s="38"/>
      <c r="I20" s="38"/>
      <c r="J20" s="38"/>
      <c r="K20" s="38"/>
      <c r="L20" s="38"/>
      <c r="M20" s="33" t="s">
        <v>28</v>
      </c>
      <c r="N20" s="38"/>
      <c r="O20" s="229" t="str">
        <f>IF('Rekapitulace stavby'!AN19="","",'Rekapitulace stavby'!AN19)</f>
        <v/>
      </c>
      <c r="P20" s="229"/>
      <c r="Q20" s="38"/>
      <c r="R20" s="39"/>
    </row>
    <row r="21" spans="2:18" s="1" customFormat="1" ht="18" customHeight="1">
      <c r="B21" s="37"/>
      <c r="C21" s="38"/>
      <c r="D21" s="38"/>
      <c r="E21" s="31" t="str">
        <f>IF('Rekapitulace stavby'!E20="","",'Rekapitulace stavby'!E20)</f>
        <v>www.rozpocty-staveb.cz</v>
      </c>
      <c r="F21" s="38"/>
      <c r="G21" s="38"/>
      <c r="H21" s="38"/>
      <c r="I21" s="38"/>
      <c r="J21" s="38"/>
      <c r="K21" s="38"/>
      <c r="L21" s="38"/>
      <c r="M21" s="33" t="s">
        <v>29</v>
      </c>
      <c r="N21" s="38"/>
      <c r="O21" s="229" t="str">
        <f>IF('Rekapitulace stavby'!AN20="","",'Rekapitulace stavby'!AN20)</f>
        <v/>
      </c>
      <c r="P21" s="229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3" t="s">
        <v>36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7" t="s">
        <v>22</v>
      </c>
      <c r="F24" s="217"/>
      <c r="G24" s="217"/>
      <c r="H24" s="217"/>
      <c r="I24" s="217"/>
      <c r="J24" s="217"/>
      <c r="K24" s="217"/>
      <c r="L24" s="217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113</v>
      </c>
      <c r="E27" s="38"/>
      <c r="F27" s="38"/>
      <c r="G27" s="38"/>
      <c r="H27" s="38"/>
      <c r="I27" s="38"/>
      <c r="J27" s="38"/>
      <c r="K27" s="38"/>
      <c r="L27" s="38"/>
      <c r="M27" s="218">
        <f>N88</f>
        <v>0</v>
      </c>
      <c r="N27" s="218"/>
      <c r="O27" s="218"/>
      <c r="P27" s="218"/>
      <c r="Q27" s="38"/>
      <c r="R27" s="39"/>
    </row>
    <row r="28" spans="2:18" s="1" customFormat="1" ht="14.45" customHeight="1">
      <c r="B28" s="37"/>
      <c r="C28" s="38"/>
      <c r="D28" s="36" t="s">
        <v>98</v>
      </c>
      <c r="E28" s="38"/>
      <c r="F28" s="38"/>
      <c r="G28" s="38"/>
      <c r="H28" s="38"/>
      <c r="I28" s="38"/>
      <c r="J28" s="38"/>
      <c r="K28" s="38"/>
      <c r="L28" s="38"/>
      <c r="M28" s="218">
        <f>N104</f>
        <v>0</v>
      </c>
      <c r="N28" s="218"/>
      <c r="O28" s="218"/>
      <c r="P28" s="218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39</v>
      </c>
      <c r="E30" s="38"/>
      <c r="F30" s="38"/>
      <c r="G30" s="38"/>
      <c r="H30" s="38"/>
      <c r="I30" s="38"/>
      <c r="J30" s="38"/>
      <c r="K30" s="38"/>
      <c r="L30" s="38"/>
      <c r="M30" s="290">
        <f>ROUND(M27+M28,2)</f>
        <v>0</v>
      </c>
      <c r="N30" s="285"/>
      <c r="O30" s="285"/>
      <c r="P30" s="285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40</v>
      </c>
      <c r="E32" s="44" t="s">
        <v>41</v>
      </c>
      <c r="F32" s="45">
        <v>0.21</v>
      </c>
      <c r="G32" s="124" t="s">
        <v>42</v>
      </c>
      <c r="H32" s="291">
        <f>(SUM(BE104:BE111)+SUM(BE129:BE384))</f>
        <v>0</v>
      </c>
      <c r="I32" s="285"/>
      <c r="J32" s="285"/>
      <c r="K32" s="38"/>
      <c r="L32" s="38"/>
      <c r="M32" s="291">
        <f>ROUND((SUM(BE104:BE111)+SUM(BE129:BE384)), 2)*F32</f>
        <v>0</v>
      </c>
      <c r="N32" s="285"/>
      <c r="O32" s="285"/>
      <c r="P32" s="285"/>
      <c r="Q32" s="38"/>
      <c r="R32" s="39"/>
    </row>
    <row r="33" spans="2:18" s="1" customFormat="1" ht="14.45" customHeight="1">
      <c r="B33" s="37"/>
      <c r="C33" s="38"/>
      <c r="D33" s="38"/>
      <c r="E33" s="44" t="s">
        <v>43</v>
      </c>
      <c r="F33" s="45">
        <v>0.15</v>
      </c>
      <c r="G33" s="124" t="s">
        <v>42</v>
      </c>
      <c r="H33" s="291">
        <f>(SUM(BF104:BF111)+SUM(BF129:BF384))</f>
        <v>0</v>
      </c>
      <c r="I33" s="285"/>
      <c r="J33" s="285"/>
      <c r="K33" s="38"/>
      <c r="L33" s="38"/>
      <c r="M33" s="291">
        <f>ROUND((SUM(BF104:BF111)+SUM(BF129:BF384)), 2)*F33</f>
        <v>0</v>
      </c>
      <c r="N33" s="285"/>
      <c r="O33" s="285"/>
      <c r="P33" s="285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44</v>
      </c>
      <c r="F34" s="45">
        <v>0.21</v>
      </c>
      <c r="G34" s="124" t="s">
        <v>42</v>
      </c>
      <c r="H34" s="291">
        <f>(SUM(BG104:BG111)+SUM(BG129:BG384))</f>
        <v>0</v>
      </c>
      <c r="I34" s="285"/>
      <c r="J34" s="285"/>
      <c r="K34" s="38"/>
      <c r="L34" s="38"/>
      <c r="M34" s="291">
        <v>0</v>
      </c>
      <c r="N34" s="285"/>
      <c r="O34" s="285"/>
      <c r="P34" s="285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45</v>
      </c>
      <c r="F35" s="45">
        <v>0.15</v>
      </c>
      <c r="G35" s="124" t="s">
        <v>42</v>
      </c>
      <c r="H35" s="291">
        <f>(SUM(BH104:BH111)+SUM(BH129:BH384))</f>
        <v>0</v>
      </c>
      <c r="I35" s="285"/>
      <c r="J35" s="285"/>
      <c r="K35" s="38"/>
      <c r="L35" s="38"/>
      <c r="M35" s="291">
        <v>0</v>
      </c>
      <c r="N35" s="285"/>
      <c r="O35" s="285"/>
      <c r="P35" s="285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46</v>
      </c>
      <c r="F36" s="45">
        <v>0</v>
      </c>
      <c r="G36" s="124" t="s">
        <v>42</v>
      </c>
      <c r="H36" s="291">
        <f>(SUM(BI104:BI111)+SUM(BI129:BI384))</f>
        <v>0</v>
      </c>
      <c r="I36" s="285"/>
      <c r="J36" s="285"/>
      <c r="K36" s="38"/>
      <c r="L36" s="38"/>
      <c r="M36" s="291">
        <v>0</v>
      </c>
      <c r="N36" s="285"/>
      <c r="O36" s="285"/>
      <c r="P36" s="285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47</v>
      </c>
      <c r="E38" s="81"/>
      <c r="F38" s="81"/>
      <c r="G38" s="126" t="s">
        <v>48</v>
      </c>
      <c r="H38" s="127" t="s">
        <v>49</v>
      </c>
      <c r="I38" s="81"/>
      <c r="J38" s="81"/>
      <c r="K38" s="81"/>
      <c r="L38" s="292">
        <f>SUM(M30:M36)</f>
        <v>0</v>
      </c>
      <c r="M38" s="292"/>
      <c r="N38" s="292"/>
      <c r="O38" s="292"/>
      <c r="P38" s="293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7"/>
      <c r="C50" s="38"/>
      <c r="D50" s="52" t="s">
        <v>50</v>
      </c>
      <c r="E50" s="53"/>
      <c r="F50" s="53"/>
      <c r="G50" s="53"/>
      <c r="H50" s="54"/>
      <c r="I50" s="38"/>
      <c r="J50" s="52" t="s">
        <v>51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6"/>
      <c r="C51" s="29"/>
      <c r="D51" s="55"/>
      <c r="E51" s="29"/>
      <c r="F51" s="29"/>
      <c r="G51" s="29"/>
      <c r="H51" s="56"/>
      <c r="I51" s="29"/>
      <c r="J51" s="55"/>
      <c r="K51" s="29"/>
      <c r="L51" s="29"/>
      <c r="M51" s="29"/>
      <c r="N51" s="29"/>
      <c r="O51" s="29"/>
      <c r="P51" s="56"/>
      <c r="Q51" s="29"/>
      <c r="R51" s="27"/>
    </row>
    <row r="52" spans="2:18" ht="13.5">
      <c r="B52" s="26"/>
      <c r="C52" s="29"/>
      <c r="D52" s="55"/>
      <c r="E52" s="29"/>
      <c r="F52" s="29"/>
      <c r="G52" s="29"/>
      <c r="H52" s="56"/>
      <c r="I52" s="29"/>
      <c r="J52" s="55"/>
      <c r="K52" s="29"/>
      <c r="L52" s="29"/>
      <c r="M52" s="29"/>
      <c r="N52" s="29"/>
      <c r="O52" s="29"/>
      <c r="P52" s="56"/>
      <c r="Q52" s="29"/>
      <c r="R52" s="27"/>
    </row>
    <row r="53" spans="2:18" ht="13.5">
      <c r="B53" s="26"/>
      <c r="C53" s="29"/>
      <c r="D53" s="55"/>
      <c r="E53" s="29"/>
      <c r="F53" s="29"/>
      <c r="G53" s="29"/>
      <c r="H53" s="56"/>
      <c r="I53" s="29"/>
      <c r="J53" s="55"/>
      <c r="K53" s="29"/>
      <c r="L53" s="29"/>
      <c r="M53" s="29"/>
      <c r="N53" s="29"/>
      <c r="O53" s="29"/>
      <c r="P53" s="56"/>
      <c r="Q53" s="29"/>
      <c r="R53" s="27"/>
    </row>
    <row r="54" spans="2:18" ht="13.5">
      <c r="B54" s="26"/>
      <c r="C54" s="29"/>
      <c r="D54" s="55"/>
      <c r="E54" s="29"/>
      <c r="F54" s="29"/>
      <c r="G54" s="29"/>
      <c r="H54" s="56"/>
      <c r="I54" s="29"/>
      <c r="J54" s="55"/>
      <c r="K54" s="29"/>
      <c r="L54" s="29"/>
      <c r="M54" s="29"/>
      <c r="N54" s="29"/>
      <c r="O54" s="29"/>
      <c r="P54" s="56"/>
      <c r="Q54" s="29"/>
      <c r="R54" s="27"/>
    </row>
    <row r="55" spans="2:18" ht="13.5">
      <c r="B55" s="26"/>
      <c r="C55" s="29"/>
      <c r="D55" s="55"/>
      <c r="E55" s="29"/>
      <c r="F55" s="29"/>
      <c r="G55" s="29"/>
      <c r="H55" s="56"/>
      <c r="I55" s="29"/>
      <c r="J55" s="55"/>
      <c r="K55" s="29"/>
      <c r="L55" s="29"/>
      <c r="M55" s="29"/>
      <c r="N55" s="29"/>
      <c r="O55" s="29"/>
      <c r="P55" s="56"/>
      <c r="Q55" s="29"/>
      <c r="R55" s="27"/>
    </row>
    <row r="56" spans="2:18" ht="13.5">
      <c r="B56" s="26"/>
      <c r="C56" s="29"/>
      <c r="D56" s="55"/>
      <c r="E56" s="29"/>
      <c r="F56" s="29"/>
      <c r="G56" s="29"/>
      <c r="H56" s="56"/>
      <c r="I56" s="29"/>
      <c r="J56" s="55"/>
      <c r="K56" s="29"/>
      <c r="L56" s="29"/>
      <c r="M56" s="29"/>
      <c r="N56" s="29"/>
      <c r="O56" s="29"/>
      <c r="P56" s="56"/>
      <c r="Q56" s="29"/>
      <c r="R56" s="27"/>
    </row>
    <row r="57" spans="2:18" ht="13.5">
      <c r="B57" s="26"/>
      <c r="C57" s="29"/>
      <c r="D57" s="55"/>
      <c r="E57" s="29"/>
      <c r="F57" s="29"/>
      <c r="G57" s="29"/>
      <c r="H57" s="56"/>
      <c r="I57" s="29"/>
      <c r="J57" s="55"/>
      <c r="K57" s="29"/>
      <c r="L57" s="29"/>
      <c r="M57" s="29"/>
      <c r="N57" s="29"/>
      <c r="O57" s="29"/>
      <c r="P57" s="56"/>
      <c r="Q57" s="29"/>
      <c r="R57" s="27"/>
    </row>
    <row r="58" spans="2:18" ht="13.5">
      <c r="B58" s="26"/>
      <c r="C58" s="29"/>
      <c r="D58" s="55"/>
      <c r="E58" s="29"/>
      <c r="F58" s="29"/>
      <c r="G58" s="29"/>
      <c r="H58" s="56"/>
      <c r="I58" s="29"/>
      <c r="J58" s="55"/>
      <c r="K58" s="29"/>
      <c r="L58" s="29"/>
      <c r="M58" s="29"/>
      <c r="N58" s="29"/>
      <c r="O58" s="29"/>
      <c r="P58" s="56"/>
      <c r="Q58" s="29"/>
      <c r="R58" s="27"/>
    </row>
    <row r="59" spans="2:18" s="1" customFormat="1">
      <c r="B59" s="37"/>
      <c r="C59" s="38"/>
      <c r="D59" s="57" t="s">
        <v>52</v>
      </c>
      <c r="E59" s="58"/>
      <c r="F59" s="58"/>
      <c r="G59" s="59" t="s">
        <v>53</v>
      </c>
      <c r="H59" s="60"/>
      <c r="I59" s="38"/>
      <c r="J59" s="57" t="s">
        <v>52</v>
      </c>
      <c r="K59" s="58"/>
      <c r="L59" s="58"/>
      <c r="M59" s="58"/>
      <c r="N59" s="59" t="s">
        <v>53</v>
      </c>
      <c r="O59" s="58"/>
      <c r="P59" s="60"/>
      <c r="Q59" s="38"/>
      <c r="R59" s="39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7"/>
      <c r="C61" s="38"/>
      <c r="D61" s="52" t="s">
        <v>54</v>
      </c>
      <c r="E61" s="53"/>
      <c r="F61" s="53"/>
      <c r="G61" s="53"/>
      <c r="H61" s="54"/>
      <c r="I61" s="38"/>
      <c r="J61" s="52" t="s">
        <v>55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6"/>
      <c r="C62" s="29"/>
      <c r="D62" s="55"/>
      <c r="E62" s="29"/>
      <c r="F62" s="29"/>
      <c r="G62" s="29"/>
      <c r="H62" s="56"/>
      <c r="I62" s="29"/>
      <c r="J62" s="55"/>
      <c r="K62" s="29"/>
      <c r="L62" s="29"/>
      <c r="M62" s="29"/>
      <c r="N62" s="29"/>
      <c r="O62" s="29"/>
      <c r="P62" s="56"/>
      <c r="Q62" s="29"/>
      <c r="R62" s="27"/>
    </row>
    <row r="63" spans="2:18" ht="13.5">
      <c r="B63" s="26"/>
      <c r="C63" s="29"/>
      <c r="D63" s="55"/>
      <c r="E63" s="29"/>
      <c r="F63" s="29"/>
      <c r="G63" s="29"/>
      <c r="H63" s="56"/>
      <c r="I63" s="29"/>
      <c r="J63" s="55"/>
      <c r="K63" s="29"/>
      <c r="L63" s="29"/>
      <c r="M63" s="29"/>
      <c r="N63" s="29"/>
      <c r="O63" s="29"/>
      <c r="P63" s="56"/>
      <c r="Q63" s="29"/>
      <c r="R63" s="27"/>
    </row>
    <row r="64" spans="2:18" ht="13.5">
      <c r="B64" s="26"/>
      <c r="C64" s="29"/>
      <c r="D64" s="55"/>
      <c r="E64" s="29"/>
      <c r="F64" s="29"/>
      <c r="G64" s="29"/>
      <c r="H64" s="56"/>
      <c r="I64" s="29"/>
      <c r="J64" s="55"/>
      <c r="K64" s="29"/>
      <c r="L64" s="29"/>
      <c r="M64" s="29"/>
      <c r="N64" s="29"/>
      <c r="O64" s="29"/>
      <c r="P64" s="56"/>
      <c r="Q64" s="29"/>
      <c r="R64" s="27"/>
    </row>
    <row r="65" spans="2:21" ht="13.5">
      <c r="B65" s="26"/>
      <c r="C65" s="29"/>
      <c r="D65" s="55"/>
      <c r="E65" s="29"/>
      <c r="F65" s="29"/>
      <c r="G65" s="29"/>
      <c r="H65" s="56"/>
      <c r="I65" s="29"/>
      <c r="J65" s="55"/>
      <c r="K65" s="29"/>
      <c r="L65" s="29"/>
      <c r="M65" s="29"/>
      <c r="N65" s="29"/>
      <c r="O65" s="29"/>
      <c r="P65" s="56"/>
      <c r="Q65" s="29"/>
      <c r="R65" s="27"/>
    </row>
    <row r="66" spans="2:21" ht="13.5">
      <c r="B66" s="26"/>
      <c r="C66" s="29"/>
      <c r="D66" s="55"/>
      <c r="E66" s="29"/>
      <c r="F66" s="29"/>
      <c r="G66" s="29"/>
      <c r="H66" s="56"/>
      <c r="I66" s="29"/>
      <c r="J66" s="55"/>
      <c r="K66" s="29"/>
      <c r="L66" s="29"/>
      <c r="M66" s="29"/>
      <c r="N66" s="29"/>
      <c r="O66" s="29"/>
      <c r="P66" s="56"/>
      <c r="Q66" s="29"/>
      <c r="R66" s="27"/>
    </row>
    <row r="67" spans="2:21" ht="13.5">
      <c r="B67" s="26"/>
      <c r="C67" s="29"/>
      <c r="D67" s="55"/>
      <c r="E67" s="29"/>
      <c r="F67" s="29"/>
      <c r="G67" s="29"/>
      <c r="H67" s="56"/>
      <c r="I67" s="29"/>
      <c r="J67" s="55"/>
      <c r="K67" s="29"/>
      <c r="L67" s="29"/>
      <c r="M67" s="29"/>
      <c r="N67" s="29"/>
      <c r="O67" s="29"/>
      <c r="P67" s="56"/>
      <c r="Q67" s="29"/>
      <c r="R67" s="27"/>
    </row>
    <row r="68" spans="2:21" ht="13.5">
      <c r="B68" s="26"/>
      <c r="C68" s="29"/>
      <c r="D68" s="55"/>
      <c r="E68" s="29"/>
      <c r="F68" s="29"/>
      <c r="G68" s="29"/>
      <c r="H68" s="56"/>
      <c r="I68" s="29"/>
      <c r="J68" s="55"/>
      <c r="K68" s="29"/>
      <c r="L68" s="29"/>
      <c r="M68" s="29"/>
      <c r="N68" s="29"/>
      <c r="O68" s="29"/>
      <c r="P68" s="56"/>
      <c r="Q68" s="29"/>
      <c r="R68" s="27"/>
    </row>
    <row r="69" spans="2:21" ht="13.5">
      <c r="B69" s="26"/>
      <c r="C69" s="29"/>
      <c r="D69" s="55"/>
      <c r="E69" s="29"/>
      <c r="F69" s="29"/>
      <c r="G69" s="29"/>
      <c r="H69" s="56"/>
      <c r="I69" s="29"/>
      <c r="J69" s="55"/>
      <c r="K69" s="29"/>
      <c r="L69" s="29"/>
      <c r="M69" s="29"/>
      <c r="N69" s="29"/>
      <c r="O69" s="29"/>
      <c r="P69" s="56"/>
      <c r="Q69" s="29"/>
      <c r="R69" s="27"/>
    </row>
    <row r="70" spans="2:21" s="1" customFormat="1">
      <c r="B70" s="37"/>
      <c r="C70" s="38"/>
      <c r="D70" s="57" t="s">
        <v>52</v>
      </c>
      <c r="E70" s="58"/>
      <c r="F70" s="58"/>
      <c r="G70" s="59" t="s">
        <v>53</v>
      </c>
      <c r="H70" s="60"/>
      <c r="I70" s="38"/>
      <c r="J70" s="57" t="s">
        <v>52</v>
      </c>
      <c r="K70" s="58"/>
      <c r="L70" s="58"/>
      <c r="M70" s="58"/>
      <c r="N70" s="59" t="s">
        <v>53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25" t="s">
        <v>114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3" t="s">
        <v>19</v>
      </c>
      <c r="D78" s="38"/>
      <c r="E78" s="38"/>
      <c r="F78" s="283" t="str">
        <f>F6</f>
        <v>Rekonstrukce bytu - 2. patro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111</v>
      </c>
      <c r="D79" s="38"/>
      <c r="E79" s="38"/>
      <c r="F79" s="239" t="str">
        <f>F7</f>
        <v>2018/008/a - Stavební a konstrukční část</v>
      </c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47" s="1" customFormat="1" ht="18" customHeight="1">
      <c r="B81" s="37"/>
      <c r="C81" s="33" t="s">
        <v>24</v>
      </c>
      <c r="D81" s="38"/>
      <c r="E81" s="38"/>
      <c r="F81" s="31" t="str">
        <f>F9</f>
        <v xml:space="preserve"> </v>
      </c>
      <c r="G81" s="38"/>
      <c r="H81" s="38"/>
      <c r="I81" s="38"/>
      <c r="J81" s="38"/>
      <c r="K81" s="33" t="s">
        <v>26</v>
      </c>
      <c r="L81" s="38"/>
      <c r="M81" s="287">
        <f>IF(O9="","",O9)</f>
        <v>45260</v>
      </c>
      <c r="N81" s="287"/>
      <c r="O81" s="287"/>
      <c r="P81" s="287"/>
      <c r="Q81" s="38"/>
      <c r="R81" s="39"/>
      <c r="T81" s="131"/>
      <c r="U81" s="131"/>
    </row>
    <row r="82" spans="2:47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47" s="1" customFormat="1">
      <c r="B83" s="37"/>
      <c r="C83" s="33" t="s">
        <v>27</v>
      </c>
      <c r="D83" s="38"/>
      <c r="E83" s="38"/>
      <c r="F83" s="31" t="str">
        <f>E12</f>
        <v xml:space="preserve"> </v>
      </c>
      <c r="G83" s="38"/>
      <c r="H83" s="38"/>
      <c r="I83" s="38"/>
      <c r="J83" s="38"/>
      <c r="K83" s="33" t="s">
        <v>32</v>
      </c>
      <c r="L83" s="38"/>
      <c r="M83" s="229" t="str">
        <f>E18</f>
        <v xml:space="preserve"> </v>
      </c>
      <c r="N83" s="229"/>
      <c r="O83" s="229"/>
      <c r="P83" s="229"/>
      <c r="Q83" s="229"/>
      <c r="R83" s="39"/>
      <c r="T83" s="131"/>
      <c r="U83" s="131"/>
    </row>
    <row r="84" spans="2:47" s="1" customFormat="1" ht="14.45" customHeight="1">
      <c r="B84" s="37"/>
      <c r="C84" s="33" t="s">
        <v>30</v>
      </c>
      <c r="D84" s="38"/>
      <c r="E84" s="38"/>
      <c r="F84" s="31" t="str">
        <f>IF(E15="","",E15)</f>
        <v>Vyplň údaj</v>
      </c>
      <c r="G84" s="38"/>
      <c r="H84" s="38"/>
      <c r="I84" s="38"/>
      <c r="J84" s="38"/>
      <c r="K84" s="33" t="s">
        <v>34</v>
      </c>
      <c r="L84" s="38"/>
      <c r="M84" s="229" t="str">
        <f>E21</f>
        <v>www.rozpocty-staveb.cz</v>
      </c>
      <c r="N84" s="229"/>
      <c r="O84" s="229"/>
      <c r="P84" s="229"/>
      <c r="Q84" s="229"/>
      <c r="R84" s="39"/>
      <c r="T84" s="131"/>
      <c r="U84" s="131"/>
    </row>
    <row r="85" spans="2:47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47" s="1" customFormat="1" ht="29.25" customHeight="1">
      <c r="B86" s="37"/>
      <c r="C86" s="294" t="s">
        <v>115</v>
      </c>
      <c r="D86" s="295"/>
      <c r="E86" s="295"/>
      <c r="F86" s="295"/>
      <c r="G86" s="295"/>
      <c r="H86" s="120"/>
      <c r="I86" s="120"/>
      <c r="J86" s="120"/>
      <c r="K86" s="120"/>
      <c r="L86" s="120"/>
      <c r="M86" s="120"/>
      <c r="N86" s="294" t="s">
        <v>116</v>
      </c>
      <c r="O86" s="295"/>
      <c r="P86" s="295"/>
      <c r="Q86" s="295"/>
      <c r="R86" s="39"/>
      <c r="T86" s="131"/>
      <c r="U86" s="131"/>
    </row>
    <row r="87" spans="2:47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47" s="1" customFormat="1" ht="29.25" customHeight="1">
      <c r="B88" s="37"/>
      <c r="C88" s="132" t="s">
        <v>117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33">
        <f>N129</f>
        <v>0</v>
      </c>
      <c r="O88" s="296"/>
      <c r="P88" s="296"/>
      <c r="Q88" s="296"/>
      <c r="R88" s="39"/>
      <c r="T88" s="131"/>
      <c r="U88" s="131"/>
      <c r="AU88" s="22" t="s">
        <v>118</v>
      </c>
    </row>
    <row r="89" spans="2:47" s="6" customFormat="1" ht="24.95" customHeight="1">
      <c r="B89" s="133"/>
      <c r="C89" s="134"/>
      <c r="D89" s="135" t="s">
        <v>119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1">
        <f>N130</f>
        <v>0</v>
      </c>
      <c r="O89" s="297"/>
      <c r="P89" s="297"/>
      <c r="Q89" s="297"/>
      <c r="R89" s="136"/>
      <c r="T89" s="137"/>
      <c r="U89" s="137"/>
    </row>
    <row r="90" spans="2:47" s="7" customFormat="1" ht="19.899999999999999" customHeight="1">
      <c r="B90" s="138"/>
      <c r="C90" s="139"/>
      <c r="D90" s="108" t="s">
        <v>120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30">
        <f>N131</f>
        <v>0</v>
      </c>
      <c r="O90" s="298"/>
      <c r="P90" s="298"/>
      <c r="Q90" s="298"/>
      <c r="R90" s="140"/>
      <c r="T90" s="141"/>
      <c r="U90" s="141"/>
    </row>
    <row r="91" spans="2:47" s="7" customFormat="1" ht="19.899999999999999" customHeight="1">
      <c r="B91" s="138"/>
      <c r="C91" s="139"/>
      <c r="D91" s="108" t="s">
        <v>121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30">
        <f>N143</f>
        <v>0</v>
      </c>
      <c r="O91" s="298"/>
      <c r="P91" s="298"/>
      <c r="Q91" s="298"/>
      <c r="R91" s="140"/>
      <c r="T91" s="141"/>
      <c r="U91" s="141"/>
    </row>
    <row r="92" spans="2:47" s="7" customFormat="1" ht="19.899999999999999" customHeight="1">
      <c r="B92" s="138"/>
      <c r="C92" s="139"/>
      <c r="D92" s="108" t="s">
        <v>122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30">
        <f>N187</f>
        <v>0</v>
      </c>
      <c r="O92" s="298"/>
      <c r="P92" s="298"/>
      <c r="Q92" s="298"/>
      <c r="R92" s="140"/>
      <c r="T92" s="141"/>
      <c r="U92" s="141"/>
    </row>
    <row r="93" spans="2:47" s="7" customFormat="1" ht="19.899999999999999" customHeight="1">
      <c r="B93" s="138"/>
      <c r="C93" s="139"/>
      <c r="D93" s="108" t="s">
        <v>123</v>
      </c>
      <c r="E93" s="139"/>
      <c r="F93" s="139"/>
      <c r="G93" s="139"/>
      <c r="H93" s="139"/>
      <c r="I93" s="139"/>
      <c r="J93" s="139"/>
      <c r="K93" s="139"/>
      <c r="L93" s="139"/>
      <c r="M93" s="139"/>
      <c r="N93" s="230">
        <f>N193</f>
        <v>0</v>
      </c>
      <c r="O93" s="298"/>
      <c r="P93" s="298"/>
      <c r="Q93" s="298"/>
      <c r="R93" s="140"/>
      <c r="T93" s="141"/>
      <c r="U93" s="141"/>
    </row>
    <row r="94" spans="2:47" s="6" customFormat="1" ht="24.95" customHeight="1">
      <c r="B94" s="133"/>
      <c r="C94" s="134"/>
      <c r="D94" s="135" t="s">
        <v>124</v>
      </c>
      <c r="E94" s="134"/>
      <c r="F94" s="134"/>
      <c r="G94" s="134"/>
      <c r="H94" s="134"/>
      <c r="I94" s="134"/>
      <c r="J94" s="134"/>
      <c r="K94" s="134"/>
      <c r="L94" s="134"/>
      <c r="M94" s="134"/>
      <c r="N94" s="281">
        <f>N195</f>
        <v>0</v>
      </c>
      <c r="O94" s="297"/>
      <c r="P94" s="297"/>
      <c r="Q94" s="297"/>
      <c r="R94" s="136"/>
      <c r="T94" s="137"/>
      <c r="U94" s="137"/>
    </row>
    <row r="95" spans="2:47" s="7" customFormat="1" ht="19.899999999999999" customHeight="1">
      <c r="B95" s="138"/>
      <c r="C95" s="139"/>
      <c r="D95" s="108" t="s">
        <v>125</v>
      </c>
      <c r="E95" s="139"/>
      <c r="F95" s="139"/>
      <c r="G95" s="139"/>
      <c r="H95" s="139"/>
      <c r="I95" s="139"/>
      <c r="J95" s="139"/>
      <c r="K95" s="139"/>
      <c r="L95" s="139"/>
      <c r="M95" s="139"/>
      <c r="N95" s="230">
        <f>N196</f>
        <v>0</v>
      </c>
      <c r="O95" s="298"/>
      <c r="P95" s="298"/>
      <c r="Q95" s="298"/>
      <c r="R95" s="140"/>
      <c r="T95" s="141"/>
      <c r="U95" s="141"/>
    </row>
    <row r="96" spans="2:47" s="7" customFormat="1" ht="19.899999999999999" customHeight="1">
      <c r="B96" s="138"/>
      <c r="C96" s="139"/>
      <c r="D96" s="108" t="s">
        <v>126</v>
      </c>
      <c r="E96" s="139"/>
      <c r="F96" s="139"/>
      <c r="G96" s="139"/>
      <c r="H96" s="139"/>
      <c r="I96" s="139"/>
      <c r="J96" s="139"/>
      <c r="K96" s="139"/>
      <c r="L96" s="139"/>
      <c r="M96" s="139"/>
      <c r="N96" s="230">
        <f>N206</f>
        <v>0</v>
      </c>
      <c r="O96" s="298"/>
      <c r="P96" s="298"/>
      <c r="Q96" s="298"/>
      <c r="R96" s="140"/>
      <c r="T96" s="141"/>
      <c r="U96" s="141"/>
    </row>
    <row r="97" spans="2:65" s="7" customFormat="1" ht="19.899999999999999" customHeight="1">
      <c r="B97" s="138"/>
      <c r="C97" s="139"/>
      <c r="D97" s="108" t="s">
        <v>127</v>
      </c>
      <c r="E97" s="139"/>
      <c r="F97" s="139"/>
      <c r="G97" s="139"/>
      <c r="H97" s="139"/>
      <c r="I97" s="139"/>
      <c r="J97" s="139"/>
      <c r="K97" s="139"/>
      <c r="L97" s="139"/>
      <c r="M97" s="139"/>
      <c r="N97" s="230">
        <f>N209</f>
        <v>0</v>
      </c>
      <c r="O97" s="298"/>
      <c r="P97" s="298"/>
      <c r="Q97" s="298"/>
      <c r="R97" s="140"/>
      <c r="T97" s="141"/>
      <c r="U97" s="141"/>
    </row>
    <row r="98" spans="2:65" s="7" customFormat="1" ht="19.899999999999999" customHeight="1">
      <c r="B98" s="138"/>
      <c r="C98" s="139"/>
      <c r="D98" s="108" t="s">
        <v>128</v>
      </c>
      <c r="E98" s="139"/>
      <c r="F98" s="139"/>
      <c r="G98" s="139"/>
      <c r="H98" s="139"/>
      <c r="I98" s="139"/>
      <c r="J98" s="139"/>
      <c r="K98" s="139"/>
      <c r="L98" s="139"/>
      <c r="M98" s="139"/>
      <c r="N98" s="230">
        <f>N213</f>
        <v>0</v>
      </c>
      <c r="O98" s="298"/>
      <c r="P98" s="298"/>
      <c r="Q98" s="298"/>
      <c r="R98" s="140"/>
      <c r="T98" s="141"/>
      <c r="U98" s="141"/>
    </row>
    <row r="99" spans="2:65" s="7" customFormat="1" ht="19.899999999999999" customHeight="1">
      <c r="B99" s="138"/>
      <c r="C99" s="139"/>
      <c r="D99" s="108" t="s">
        <v>129</v>
      </c>
      <c r="E99" s="139"/>
      <c r="F99" s="139"/>
      <c r="G99" s="139"/>
      <c r="H99" s="139"/>
      <c r="I99" s="139"/>
      <c r="J99" s="139"/>
      <c r="K99" s="139"/>
      <c r="L99" s="139"/>
      <c r="M99" s="139"/>
      <c r="N99" s="230">
        <f>N282</f>
        <v>0</v>
      </c>
      <c r="O99" s="298"/>
      <c r="P99" s="298"/>
      <c r="Q99" s="298"/>
      <c r="R99" s="140"/>
      <c r="T99" s="141"/>
      <c r="U99" s="141"/>
    </row>
    <row r="100" spans="2:65" s="7" customFormat="1" ht="19.899999999999999" customHeight="1">
      <c r="B100" s="138"/>
      <c r="C100" s="139"/>
      <c r="D100" s="108" t="s">
        <v>130</v>
      </c>
      <c r="E100" s="139"/>
      <c r="F100" s="139"/>
      <c r="G100" s="139"/>
      <c r="H100" s="139"/>
      <c r="I100" s="139"/>
      <c r="J100" s="139"/>
      <c r="K100" s="139"/>
      <c r="L100" s="139"/>
      <c r="M100" s="139"/>
      <c r="N100" s="230">
        <f>N314</f>
        <v>0</v>
      </c>
      <c r="O100" s="298"/>
      <c r="P100" s="298"/>
      <c r="Q100" s="298"/>
      <c r="R100" s="140"/>
      <c r="T100" s="141"/>
      <c r="U100" s="141"/>
    </row>
    <row r="101" spans="2:65" s="7" customFormat="1" ht="19.899999999999999" customHeight="1">
      <c r="B101" s="138"/>
      <c r="C101" s="139"/>
      <c r="D101" s="108" t="s">
        <v>131</v>
      </c>
      <c r="E101" s="139"/>
      <c r="F101" s="139"/>
      <c r="G101" s="139"/>
      <c r="H101" s="139"/>
      <c r="I101" s="139"/>
      <c r="J101" s="139"/>
      <c r="K101" s="139"/>
      <c r="L101" s="139"/>
      <c r="M101" s="139"/>
      <c r="N101" s="230">
        <f>N325</f>
        <v>0</v>
      </c>
      <c r="O101" s="298"/>
      <c r="P101" s="298"/>
      <c r="Q101" s="298"/>
      <c r="R101" s="140"/>
      <c r="T101" s="141"/>
      <c r="U101" s="141"/>
    </row>
    <row r="102" spans="2:65" s="7" customFormat="1" ht="19.899999999999999" customHeight="1">
      <c r="B102" s="138"/>
      <c r="C102" s="139"/>
      <c r="D102" s="108" t="s">
        <v>132</v>
      </c>
      <c r="E102" s="139"/>
      <c r="F102" s="139"/>
      <c r="G102" s="139"/>
      <c r="H102" s="139"/>
      <c r="I102" s="139"/>
      <c r="J102" s="139"/>
      <c r="K102" s="139"/>
      <c r="L102" s="139"/>
      <c r="M102" s="139"/>
      <c r="N102" s="230">
        <f>N342</f>
        <v>0</v>
      </c>
      <c r="O102" s="298"/>
      <c r="P102" s="298"/>
      <c r="Q102" s="298"/>
      <c r="R102" s="140"/>
      <c r="T102" s="141"/>
      <c r="U102" s="141"/>
    </row>
    <row r="103" spans="2:65" s="1" customFormat="1" ht="21.75" customHeight="1"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9"/>
      <c r="T103" s="131"/>
      <c r="U103" s="131"/>
    </row>
    <row r="104" spans="2:65" s="1" customFormat="1" ht="29.25" customHeight="1">
      <c r="B104" s="37"/>
      <c r="C104" s="132" t="s">
        <v>133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296">
        <f>ROUND(N105+N106+N107+N108+N109+N110,2)</f>
        <v>0</v>
      </c>
      <c r="O104" s="299"/>
      <c r="P104" s="299"/>
      <c r="Q104" s="299"/>
      <c r="R104" s="39"/>
      <c r="T104" s="142"/>
      <c r="U104" s="143" t="s">
        <v>40</v>
      </c>
    </row>
    <row r="105" spans="2:65" s="1" customFormat="1" ht="18" customHeight="1">
      <c r="B105" s="37"/>
      <c r="C105" s="38"/>
      <c r="D105" s="241" t="s">
        <v>134</v>
      </c>
      <c r="E105" s="242"/>
      <c r="F105" s="242"/>
      <c r="G105" s="242"/>
      <c r="H105" s="242"/>
      <c r="I105" s="38"/>
      <c r="J105" s="38"/>
      <c r="K105" s="38"/>
      <c r="L105" s="38"/>
      <c r="M105" s="38"/>
      <c r="N105" s="243">
        <f>ROUND(N88*T105,2)</f>
        <v>0</v>
      </c>
      <c r="O105" s="230"/>
      <c r="P105" s="230"/>
      <c r="Q105" s="230"/>
      <c r="R105" s="39"/>
      <c r="S105" s="144"/>
      <c r="T105" s="145"/>
      <c r="U105" s="146" t="s">
        <v>41</v>
      </c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7" t="s">
        <v>135</v>
      </c>
      <c r="AZ105" s="144"/>
      <c r="BA105" s="144"/>
      <c r="BB105" s="144"/>
      <c r="BC105" s="144"/>
      <c r="BD105" s="144"/>
      <c r="BE105" s="148">
        <f t="shared" ref="BE105:BE110" si="0">IF(U105="základní",N105,0)</f>
        <v>0</v>
      </c>
      <c r="BF105" s="148">
        <f t="shared" ref="BF105:BF110" si="1">IF(U105="snížená",N105,0)</f>
        <v>0</v>
      </c>
      <c r="BG105" s="148">
        <f t="shared" ref="BG105:BG110" si="2">IF(U105="zákl. přenesená",N105,0)</f>
        <v>0</v>
      </c>
      <c r="BH105" s="148">
        <f t="shared" ref="BH105:BH110" si="3">IF(U105="sníž. přenesená",N105,0)</f>
        <v>0</v>
      </c>
      <c r="BI105" s="148">
        <f t="shared" ref="BI105:BI110" si="4">IF(U105="nulová",N105,0)</f>
        <v>0</v>
      </c>
      <c r="BJ105" s="147" t="s">
        <v>84</v>
      </c>
      <c r="BK105" s="144"/>
      <c r="BL105" s="144"/>
      <c r="BM105" s="144"/>
    </row>
    <row r="106" spans="2:65" s="1" customFormat="1" ht="18" customHeight="1">
      <c r="B106" s="37"/>
      <c r="C106" s="38"/>
      <c r="D106" s="241" t="s">
        <v>136</v>
      </c>
      <c r="E106" s="242"/>
      <c r="F106" s="242"/>
      <c r="G106" s="242"/>
      <c r="H106" s="242"/>
      <c r="I106" s="38"/>
      <c r="J106" s="38"/>
      <c r="K106" s="38"/>
      <c r="L106" s="38"/>
      <c r="M106" s="38"/>
      <c r="N106" s="243">
        <f>ROUND(N88*T106,2)</f>
        <v>0</v>
      </c>
      <c r="O106" s="230"/>
      <c r="P106" s="230"/>
      <c r="Q106" s="230"/>
      <c r="R106" s="39"/>
      <c r="S106" s="144"/>
      <c r="T106" s="145"/>
      <c r="U106" s="146" t="s">
        <v>41</v>
      </c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7" t="s">
        <v>135</v>
      </c>
      <c r="AZ106" s="144"/>
      <c r="BA106" s="144"/>
      <c r="BB106" s="144"/>
      <c r="BC106" s="144"/>
      <c r="BD106" s="144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84</v>
      </c>
      <c r="BK106" s="144"/>
      <c r="BL106" s="144"/>
      <c r="BM106" s="144"/>
    </row>
    <row r="107" spans="2:65" s="1" customFormat="1" ht="18" customHeight="1">
      <c r="B107" s="37"/>
      <c r="C107" s="38"/>
      <c r="D107" s="241" t="s">
        <v>137</v>
      </c>
      <c r="E107" s="242"/>
      <c r="F107" s="242"/>
      <c r="G107" s="242"/>
      <c r="H107" s="242"/>
      <c r="I107" s="38"/>
      <c r="J107" s="38"/>
      <c r="K107" s="38"/>
      <c r="L107" s="38"/>
      <c r="M107" s="38"/>
      <c r="N107" s="243">
        <f>ROUND(N88*T107,2)</f>
        <v>0</v>
      </c>
      <c r="O107" s="230"/>
      <c r="P107" s="230"/>
      <c r="Q107" s="230"/>
      <c r="R107" s="39"/>
      <c r="S107" s="144"/>
      <c r="T107" s="145"/>
      <c r="U107" s="146" t="s">
        <v>41</v>
      </c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7" t="s">
        <v>135</v>
      </c>
      <c r="AZ107" s="144"/>
      <c r="BA107" s="144"/>
      <c r="BB107" s="144"/>
      <c r="BC107" s="144"/>
      <c r="BD107" s="144"/>
      <c r="BE107" s="148">
        <f t="shared" si="0"/>
        <v>0</v>
      </c>
      <c r="BF107" s="148">
        <f t="shared" si="1"/>
        <v>0</v>
      </c>
      <c r="BG107" s="148">
        <f t="shared" si="2"/>
        <v>0</v>
      </c>
      <c r="BH107" s="148">
        <f t="shared" si="3"/>
        <v>0</v>
      </c>
      <c r="BI107" s="148">
        <f t="shared" si="4"/>
        <v>0</v>
      </c>
      <c r="BJ107" s="147" t="s">
        <v>84</v>
      </c>
      <c r="BK107" s="144"/>
      <c r="BL107" s="144"/>
      <c r="BM107" s="144"/>
    </row>
    <row r="108" spans="2:65" s="1" customFormat="1" ht="18" customHeight="1">
      <c r="B108" s="37"/>
      <c r="C108" s="38"/>
      <c r="D108" s="241" t="s">
        <v>138</v>
      </c>
      <c r="E108" s="242"/>
      <c r="F108" s="242"/>
      <c r="G108" s="242"/>
      <c r="H108" s="242"/>
      <c r="I108" s="38"/>
      <c r="J108" s="38"/>
      <c r="K108" s="38"/>
      <c r="L108" s="38"/>
      <c r="M108" s="38"/>
      <c r="N108" s="243">
        <f>ROUND(N88*T108,2)</f>
        <v>0</v>
      </c>
      <c r="O108" s="230"/>
      <c r="P108" s="230"/>
      <c r="Q108" s="230"/>
      <c r="R108" s="39"/>
      <c r="S108" s="144"/>
      <c r="T108" s="145"/>
      <c r="U108" s="146" t="s">
        <v>41</v>
      </c>
      <c r="V108" s="144"/>
      <c r="W108" s="144"/>
      <c r="X108" s="144"/>
      <c r="Y108" s="144"/>
      <c r="Z108" s="144"/>
      <c r="AA108" s="144"/>
      <c r="AB108" s="144"/>
      <c r="AC108" s="144"/>
      <c r="AD108" s="144"/>
      <c r="AE108" s="144"/>
      <c r="AF108" s="144"/>
      <c r="AG108" s="144"/>
      <c r="AH108" s="144"/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7" t="s">
        <v>135</v>
      </c>
      <c r="AZ108" s="144"/>
      <c r="BA108" s="144"/>
      <c r="BB108" s="144"/>
      <c r="BC108" s="144"/>
      <c r="BD108" s="144"/>
      <c r="BE108" s="148">
        <f t="shared" si="0"/>
        <v>0</v>
      </c>
      <c r="BF108" s="148">
        <f t="shared" si="1"/>
        <v>0</v>
      </c>
      <c r="BG108" s="148">
        <f t="shared" si="2"/>
        <v>0</v>
      </c>
      <c r="BH108" s="148">
        <f t="shared" si="3"/>
        <v>0</v>
      </c>
      <c r="BI108" s="148">
        <f t="shared" si="4"/>
        <v>0</v>
      </c>
      <c r="BJ108" s="147" t="s">
        <v>84</v>
      </c>
      <c r="BK108" s="144"/>
      <c r="BL108" s="144"/>
      <c r="BM108" s="144"/>
    </row>
    <row r="109" spans="2:65" s="1" customFormat="1" ht="18" customHeight="1">
      <c r="B109" s="37"/>
      <c r="C109" s="38"/>
      <c r="D109" s="241" t="s">
        <v>139</v>
      </c>
      <c r="E109" s="242"/>
      <c r="F109" s="242"/>
      <c r="G109" s="242"/>
      <c r="H109" s="242"/>
      <c r="I109" s="38"/>
      <c r="J109" s="38"/>
      <c r="K109" s="38"/>
      <c r="L109" s="38"/>
      <c r="M109" s="38"/>
      <c r="N109" s="243">
        <f>ROUND(N88*T109,2)</f>
        <v>0</v>
      </c>
      <c r="O109" s="230"/>
      <c r="P109" s="230"/>
      <c r="Q109" s="230"/>
      <c r="R109" s="39"/>
      <c r="S109" s="144"/>
      <c r="T109" s="145"/>
      <c r="U109" s="146" t="s">
        <v>41</v>
      </c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7" t="s">
        <v>135</v>
      </c>
      <c r="AZ109" s="144"/>
      <c r="BA109" s="144"/>
      <c r="BB109" s="144"/>
      <c r="BC109" s="144"/>
      <c r="BD109" s="144"/>
      <c r="BE109" s="148">
        <f t="shared" si="0"/>
        <v>0</v>
      </c>
      <c r="BF109" s="148">
        <f t="shared" si="1"/>
        <v>0</v>
      </c>
      <c r="BG109" s="148">
        <f t="shared" si="2"/>
        <v>0</v>
      </c>
      <c r="BH109" s="148">
        <f t="shared" si="3"/>
        <v>0</v>
      </c>
      <c r="BI109" s="148">
        <f t="shared" si="4"/>
        <v>0</v>
      </c>
      <c r="BJ109" s="147" t="s">
        <v>84</v>
      </c>
      <c r="BK109" s="144"/>
      <c r="BL109" s="144"/>
      <c r="BM109" s="144"/>
    </row>
    <row r="110" spans="2:65" s="1" customFormat="1" ht="18" customHeight="1">
      <c r="B110" s="37"/>
      <c r="C110" s="38"/>
      <c r="D110" s="108" t="s">
        <v>140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243">
        <f>ROUND(N88*T110,2)</f>
        <v>0</v>
      </c>
      <c r="O110" s="230"/>
      <c r="P110" s="230"/>
      <c r="Q110" s="230"/>
      <c r="R110" s="39"/>
      <c r="S110" s="144"/>
      <c r="T110" s="149"/>
      <c r="U110" s="150" t="s">
        <v>41</v>
      </c>
      <c r="V110" s="144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7" t="s">
        <v>141</v>
      </c>
      <c r="AZ110" s="144"/>
      <c r="BA110" s="144"/>
      <c r="BB110" s="144"/>
      <c r="BC110" s="144"/>
      <c r="BD110" s="144"/>
      <c r="BE110" s="148">
        <f t="shared" si="0"/>
        <v>0</v>
      </c>
      <c r="BF110" s="148">
        <f t="shared" si="1"/>
        <v>0</v>
      </c>
      <c r="BG110" s="148">
        <f t="shared" si="2"/>
        <v>0</v>
      </c>
      <c r="BH110" s="148">
        <f t="shared" si="3"/>
        <v>0</v>
      </c>
      <c r="BI110" s="148">
        <f t="shared" si="4"/>
        <v>0</v>
      </c>
      <c r="BJ110" s="147" t="s">
        <v>84</v>
      </c>
      <c r="BK110" s="144"/>
      <c r="BL110" s="144"/>
      <c r="BM110" s="144"/>
    </row>
    <row r="111" spans="2:65" s="1" customFormat="1" ht="13.5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  <c r="T111" s="131"/>
      <c r="U111" s="131"/>
    </row>
    <row r="112" spans="2:65" s="1" customFormat="1" ht="29.25" customHeight="1">
      <c r="B112" s="37"/>
      <c r="C112" s="119" t="s">
        <v>103</v>
      </c>
      <c r="D112" s="120"/>
      <c r="E112" s="120"/>
      <c r="F112" s="120"/>
      <c r="G112" s="120"/>
      <c r="H112" s="120"/>
      <c r="I112" s="120"/>
      <c r="J112" s="120"/>
      <c r="K112" s="120"/>
      <c r="L112" s="255">
        <f>ROUND(SUM(N88+N104),2)</f>
        <v>0</v>
      </c>
      <c r="M112" s="255"/>
      <c r="N112" s="255"/>
      <c r="O112" s="255"/>
      <c r="P112" s="255"/>
      <c r="Q112" s="255"/>
      <c r="R112" s="39"/>
      <c r="T112" s="131"/>
      <c r="U112" s="131"/>
    </row>
    <row r="113" spans="2:27" s="1" customFormat="1" ht="6.95" customHeight="1">
      <c r="B113" s="61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  <c r="T113" s="131"/>
      <c r="U113" s="131"/>
    </row>
    <row r="117" spans="2:27" s="1" customFormat="1" ht="6.95" customHeight="1">
      <c r="B117" s="64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6"/>
    </row>
    <row r="118" spans="2:27" s="1" customFormat="1" ht="36.950000000000003" customHeight="1">
      <c r="B118" s="37"/>
      <c r="C118" s="225" t="s">
        <v>142</v>
      </c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39"/>
    </row>
    <row r="119" spans="2:27" s="1" customFormat="1" ht="6.95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9"/>
    </row>
    <row r="120" spans="2:27" s="1" customFormat="1" ht="30" customHeight="1">
      <c r="B120" s="37"/>
      <c r="C120" s="33" t="s">
        <v>19</v>
      </c>
      <c r="D120" s="38"/>
      <c r="E120" s="38"/>
      <c r="F120" s="283" t="str">
        <f>F6</f>
        <v>Rekonstrukce bytu - 2. patro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38"/>
      <c r="R120" s="39"/>
    </row>
    <row r="121" spans="2:27" s="1" customFormat="1" ht="36.950000000000003" customHeight="1">
      <c r="B121" s="37"/>
      <c r="C121" s="71" t="s">
        <v>111</v>
      </c>
      <c r="D121" s="38"/>
      <c r="E121" s="38"/>
      <c r="F121" s="239" t="str">
        <f>F7</f>
        <v>2018/008/a - Stavební a konstrukční část</v>
      </c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38"/>
      <c r="R121" s="39"/>
    </row>
    <row r="122" spans="2:27" s="1" customFormat="1" ht="6.95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9"/>
    </row>
    <row r="123" spans="2:27" s="1" customFormat="1" ht="18" customHeight="1">
      <c r="B123" s="37"/>
      <c r="C123" s="33" t="s">
        <v>24</v>
      </c>
      <c r="D123" s="38"/>
      <c r="E123" s="38"/>
      <c r="F123" s="31" t="str">
        <f>F9</f>
        <v xml:space="preserve"> </v>
      </c>
      <c r="G123" s="38"/>
      <c r="H123" s="38"/>
      <c r="I123" s="38"/>
      <c r="J123" s="38"/>
      <c r="K123" s="33" t="s">
        <v>26</v>
      </c>
      <c r="L123" s="38"/>
      <c r="M123" s="287">
        <f>IF(O9="","",O9)</f>
        <v>45260</v>
      </c>
      <c r="N123" s="287"/>
      <c r="O123" s="287"/>
      <c r="P123" s="287"/>
      <c r="Q123" s="38"/>
      <c r="R123" s="39"/>
    </row>
    <row r="124" spans="2:27" s="1" customFormat="1" ht="6.95" customHeight="1"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9"/>
    </row>
    <row r="125" spans="2:27" s="1" customFormat="1">
      <c r="B125" s="37"/>
      <c r="C125" s="33" t="s">
        <v>27</v>
      </c>
      <c r="D125" s="38"/>
      <c r="E125" s="38"/>
      <c r="F125" s="31" t="str">
        <f>E12</f>
        <v xml:space="preserve"> </v>
      </c>
      <c r="G125" s="38"/>
      <c r="H125" s="38"/>
      <c r="I125" s="38"/>
      <c r="J125" s="38"/>
      <c r="K125" s="33" t="s">
        <v>32</v>
      </c>
      <c r="L125" s="38"/>
      <c r="M125" s="229" t="str">
        <f>E18</f>
        <v xml:space="preserve"> </v>
      </c>
      <c r="N125" s="229"/>
      <c r="O125" s="229"/>
      <c r="P125" s="229"/>
      <c r="Q125" s="229"/>
      <c r="R125" s="39"/>
    </row>
    <row r="126" spans="2:27" s="1" customFormat="1" ht="14.45" customHeight="1">
      <c r="B126" s="37"/>
      <c r="C126" s="33" t="s">
        <v>30</v>
      </c>
      <c r="D126" s="38"/>
      <c r="E126" s="38"/>
      <c r="F126" s="31" t="str">
        <f>IF(E15="","",E15)</f>
        <v>Vyplň údaj</v>
      </c>
      <c r="G126" s="38"/>
      <c r="H126" s="38"/>
      <c r="I126" s="38"/>
      <c r="J126" s="38"/>
      <c r="K126" s="33" t="s">
        <v>34</v>
      </c>
      <c r="L126" s="38"/>
      <c r="M126" s="229" t="str">
        <f>E21</f>
        <v>www.rozpocty-staveb.cz</v>
      </c>
      <c r="N126" s="229"/>
      <c r="O126" s="229"/>
      <c r="P126" s="229"/>
      <c r="Q126" s="229"/>
      <c r="R126" s="39"/>
    </row>
    <row r="127" spans="2:27" s="1" customFormat="1" ht="10.35" customHeight="1">
      <c r="B127" s="37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9"/>
    </row>
    <row r="128" spans="2:27" s="8" customFormat="1" ht="29.25" customHeight="1">
      <c r="B128" s="151"/>
      <c r="C128" s="152" t="s">
        <v>143</v>
      </c>
      <c r="D128" s="153" t="s">
        <v>144</v>
      </c>
      <c r="E128" s="153" t="s">
        <v>58</v>
      </c>
      <c r="F128" s="300" t="s">
        <v>145</v>
      </c>
      <c r="G128" s="300"/>
      <c r="H128" s="300"/>
      <c r="I128" s="300"/>
      <c r="J128" s="153" t="s">
        <v>146</v>
      </c>
      <c r="K128" s="153" t="s">
        <v>147</v>
      </c>
      <c r="L128" s="300" t="s">
        <v>148</v>
      </c>
      <c r="M128" s="300"/>
      <c r="N128" s="300" t="s">
        <v>116</v>
      </c>
      <c r="O128" s="300"/>
      <c r="P128" s="300"/>
      <c r="Q128" s="301"/>
      <c r="R128" s="154"/>
      <c r="T128" s="82" t="s">
        <v>149</v>
      </c>
      <c r="U128" s="83" t="s">
        <v>40</v>
      </c>
      <c r="V128" s="83" t="s">
        <v>150</v>
      </c>
      <c r="W128" s="83" t="s">
        <v>151</v>
      </c>
      <c r="X128" s="83" t="s">
        <v>152</v>
      </c>
      <c r="Y128" s="83" t="s">
        <v>153</v>
      </c>
      <c r="Z128" s="83" t="s">
        <v>154</v>
      </c>
      <c r="AA128" s="84" t="s">
        <v>155</v>
      </c>
    </row>
    <row r="129" spans="2:65" s="1" customFormat="1" ht="29.25" customHeight="1">
      <c r="B129" s="37"/>
      <c r="C129" s="86" t="s">
        <v>113</v>
      </c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02">
        <f>BK129</f>
        <v>0</v>
      </c>
      <c r="O129" s="303"/>
      <c r="P129" s="303"/>
      <c r="Q129" s="303"/>
      <c r="R129" s="39"/>
      <c r="T129" s="85"/>
      <c r="U129" s="53"/>
      <c r="V129" s="53"/>
      <c r="W129" s="155">
        <f>W130+W195+W385</f>
        <v>0</v>
      </c>
      <c r="X129" s="53"/>
      <c r="Y129" s="155">
        <f>Y130+Y195+Y385</f>
        <v>0</v>
      </c>
      <c r="Z129" s="53"/>
      <c r="AA129" s="156">
        <f>AA130+AA195+AA385</f>
        <v>0</v>
      </c>
      <c r="AT129" s="22" t="s">
        <v>75</v>
      </c>
      <c r="AU129" s="22" t="s">
        <v>118</v>
      </c>
      <c r="BK129" s="157">
        <f>BK130+BK195+BK385</f>
        <v>0</v>
      </c>
    </row>
    <row r="130" spans="2:65" s="9" customFormat="1" ht="37.35" customHeight="1">
      <c r="B130" s="158"/>
      <c r="C130" s="159"/>
      <c r="D130" s="160" t="s">
        <v>119</v>
      </c>
      <c r="E130" s="160"/>
      <c r="F130" s="160"/>
      <c r="G130" s="160"/>
      <c r="H130" s="160"/>
      <c r="I130" s="160"/>
      <c r="J130" s="160"/>
      <c r="K130" s="160"/>
      <c r="L130" s="160"/>
      <c r="M130" s="160"/>
      <c r="N130" s="280">
        <f>BK130</f>
        <v>0</v>
      </c>
      <c r="O130" s="281"/>
      <c r="P130" s="281"/>
      <c r="Q130" s="281"/>
      <c r="R130" s="161"/>
      <c r="T130" s="162"/>
      <c r="U130" s="159"/>
      <c r="V130" s="159"/>
      <c r="W130" s="163">
        <f>W131+W143+W187+W193</f>
        <v>0</v>
      </c>
      <c r="X130" s="159"/>
      <c r="Y130" s="163">
        <f>Y131+Y143+Y187+Y193</f>
        <v>0</v>
      </c>
      <c r="Z130" s="159"/>
      <c r="AA130" s="164">
        <f>AA131+AA143+AA187+AA193</f>
        <v>0</v>
      </c>
      <c r="AR130" s="165" t="s">
        <v>84</v>
      </c>
      <c r="AT130" s="166" t="s">
        <v>75</v>
      </c>
      <c r="AU130" s="166" t="s">
        <v>76</v>
      </c>
      <c r="AY130" s="165" t="s">
        <v>156</v>
      </c>
      <c r="BK130" s="167">
        <f>BK131+BK143+BK187+BK193</f>
        <v>0</v>
      </c>
    </row>
    <row r="131" spans="2:65" s="9" customFormat="1" ht="19.899999999999999" customHeight="1">
      <c r="B131" s="158"/>
      <c r="C131" s="159"/>
      <c r="D131" s="168" t="s">
        <v>120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278">
        <f>BK131</f>
        <v>0</v>
      </c>
      <c r="O131" s="279"/>
      <c r="P131" s="279"/>
      <c r="Q131" s="279"/>
      <c r="R131" s="161"/>
      <c r="T131" s="162"/>
      <c r="U131" s="159"/>
      <c r="V131" s="159"/>
      <c r="W131" s="163">
        <f>SUM(W132:W142)</f>
        <v>0</v>
      </c>
      <c r="X131" s="159"/>
      <c r="Y131" s="163">
        <f>SUM(Y132:Y142)</f>
        <v>0</v>
      </c>
      <c r="Z131" s="159"/>
      <c r="AA131" s="164">
        <f>SUM(AA132:AA142)</f>
        <v>0</v>
      </c>
      <c r="AR131" s="165" t="s">
        <v>84</v>
      </c>
      <c r="AT131" s="166" t="s">
        <v>75</v>
      </c>
      <c r="AU131" s="166" t="s">
        <v>84</v>
      </c>
      <c r="AY131" s="165" t="s">
        <v>156</v>
      </c>
      <c r="BK131" s="167">
        <f>SUM(BK132:BK142)</f>
        <v>0</v>
      </c>
    </row>
    <row r="132" spans="2:65" s="1" customFormat="1" ht="38.25" customHeight="1">
      <c r="B132" s="37"/>
      <c r="C132" s="169" t="s">
        <v>84</v>
      </c>
      <c r="D132" s="169" t="s">
        <v>157</v>
      </c>
      <c r="E132" s="170" t="s">
        <v>158</v>
      </c>
      <c r="F132" s="265" t="s">
        <v>159</v>
      </c>
      <c r="G132" s="265"/>
      <c r="H132" s="265"/>
      <c r="I132" s="265"/>
      <c r="J132" s="171" t="s">
        <v>160</v>
      </c>
      <c r="K132" s="172">
        <v>0.9</v>
      </c>
      <c r="L132" s="266">
        <v>0</v>
      </c>
      <c r="M132" s="267"/>
      <c r="N132" s="275">
        <f>ROUND(L132*K132,2)</f>
        <v>0</v>
      </c>
      <c r="O132" s="275"/>
      <c r="P132" s="275"/>
      <c r="Q132" s="275"/>
      <c r="R132" s="39"/>
      <c r="T132" s="173" t="s">
        <v>22</v>
      </c>
      <c r="U132" s="46" t="s">
        <v>41</v>
      </c>
      <c r="V132" s="38"/>
      <c r="W132" s="174">
        <f>V132*K132</f>
        <v>0</v>
      </c>
      <c r="X132" s="174">
        <v>0</v>
      </c>
      <c r="Y132" s="174">
        <f>X132*K132</f>
        <v>0</v>
      </c>
      <c r="Z132" s="174">
        <v>0</v>
      </c>
      <c r="AA132" s="175">
        <f>Z132*K132</f>
        <v>0</v>
      </c>
      <c r="AR132" s="22" t="s">
        <v>161</v>
      </c>
      <c r="AT132" s="22" t="s">
        <v>157</v>
      </c>
      <c r="AU132" s="22" t="s">
        <v>109</v>
      </c>
      <c r="AY132" s="22" t="s">
        <v>156</v>
      </c>
      <c r="BE132" s="112">
        <f>IF(U132="základní",N132,0)</f>
        <v>0</v>
      </c>
      <c r="BF132" s="112">
        <f>IF(U132="snížená",N132,0)</f>
        <v>0</v>
      </c>
      <c r="BG132" s="112">
        <f>IF(U132="zákl. přenesená",N132,0)</f>
        <v>0</v>
      </c>
      <c r="BH132" s="112">
        <f>IF(U132="sníž. přenesená",N132,0)</f>
        <v>0</v>
      </c>
      <c r="BI132" s="112">
        <f>IF(U132="nulová",N132,0)</f>
        <v>0</v>
      </c>
      <c r="BJ132" s="22" t="s">
        <v>84</v>
      </c>
      <c r="BK132" s="112">
        <f>ROUND(L132*K132,2)</f>
        <v>0</v>
      </c>
      <c r="BL132" s="22" t="s">
        <v>161</v>
      </c>
      <c r="BM132" s="22" t="s">
        <v>109</v>
      </c>
    </row>
    <row r="133" spans="2:65" s="10" customFormat="1" ht="16.5" customHeight="1">
      <c r="B133" s="176"/>
      <c r="C133" s="177"/>
      <c r="D133" s="177"/>
      <c r="E133" s="178" t="s">
        <v>22</v>
      </c>
      <c r="F133" s="268" t="s">
        <v>162</v>
      </c>
      <c r="G133" s="269"/>
      <c r="H133" s="269"/>
      <c r="I133" s="269"/>
      <c r="J133" s="177"/>
      <c r="K133" s="178" t="s">
        <v>22</v>
      </c>
      <c r="L133" s="177"/>
      <c r="M133" s="177"/>
      <c r="N133" s="177"/>
      <c r="O133" s="177"/>
      <c r="P133" s="177"/>
      <c r="Q133" s="177"/>
      <c r="R133" s="179"/>
      <c r="T133" s="180"/>
      <c r="U133" s="177"/>
      <c r="V133" s="177"/>
      <c r="W133" s="177"/>
      <c r="X133" s="177"/>
      <c r="Y133" s="177"/>
      <c r="Z133" s="177"/>
      <c r="AA133" s="181"/>
      <c r="AT133" s="182" t="s">
        <v>163</v>
      </c>
      <c r="AU133" s="182" t="s">
        <v>109</v>
      </c>
      <c r="AV133" s="10" t="s">
        <v>84</v>
      </c>
      <c r="AW133" s="10" t="s">
        <v>33</v>
      </c>
      <c r="AX133" s="10" t="s">
        <v>76</v>
      </c>
      <c r="AY133" s="182" t="s">
        <v>156</v>
      </c>
    </row>
    <row r="134" spans="2:65" s="10" customFormat="1" ht="16.5" customHeight="1">
      <c r="B134" s="176"/>
      <c r="C134" s="177"/>
      <c r="D134" s="177"/>
      <c r="E134" s="178" t="s">
        <v>22</v>
      </c>
      <c r="F134" s="260" t="s">
        <v>164</v>
      </c>
      <c r="G134" s="261"/>
      <c r="H134" s="261"/>
      <c r="I134" s="261"/>
      <c r="J134" s="177"/>
      <c r="K134" s="178" t="s">
        <v>22</v>
      </c>
      <c r="L134" s="177"/>
      <c r="M134" s="177"/>
      <c r="N134" s="177"/>
      <c r="O134" s="177"/>
      <c r="P134" s="177"/>
      <c r="Q134" s="177"/>
      <c r="R134" s="179"/>
      <c r="T134" s="180"/>
      <c r="U134" s="177"/>
      <c r="V134" s="177"/>
      <c r="W134" s="177"/>
      <c r="X134" s="177"/>
      <c r="Y134" s="177"/>
      <c r="Z134" s="177"/>
      <c r="AA134" s="181"/>
      <c r="AT134" s="182" t="s">
        <v>163</v>
      </c>
      <c r="AU134" s="182" t="s">
        <v>109</v>
      </c>
      <c r="AV134" s="10" t="s">
        <v>84</v>
      </c>
      <c r="AW134" s="10" t="s">
        <v>33</v>
      </c>
      <c r="AX134" s="10" t="s">
        <v>76</v>
      </c>
      <c r="AY134" s="182" t="s">
        <v>156</v>
      </c>
    </row>
    <row r="135" spans="2:65" s="11" customFormat="1" ht="16.5" customHeight="1">
      <c r="B135" s="183"/>
      <c r="C135" s="184"/>
      <c r="D135" s="184"/>
      <c r="E135" s="185" t="s">
        <v>22</v>
      </c>
      <c r="F135" s="258" t="s">
        <v>165</v>
      </c>
      <c r="G135" s="259"/>
      <c r="H135" s="259"/>
      <c r="I135" s="259"/>
      <c r="J135" s="184"/>
      <c r="K135" s="186">
        <v>0.9</v>
      </c>
      <c r="L135" s="184"/>
      <c r="M135" s="184"/>
      <c r="N135" s="184"/>
      <c r="O135" s="184"/>
      <c r="P135" s="184"/>
      <c r="Q135" s="184"/>
      <c r="R135" s="187"/>
      <c r="T135" s="188"/>
      <c r="U135" s="184"/>
      <c r="V135" s="184"/>
      <c r="W135" s="184"/>
      <c r="X135" s="184"/>
      <c r="Y135" s="184"/>
      <c r="Z135" s="184"/>
      <c r="AA135" s="189"/>
      <c r="AT135" s="190" t="s">
        <v>163</v>
      </c>
      <c r="AU135" s="190" t="s">
        <v>109</v>
      </c>
      <c r="AV135" s="11" t="s">
        <v>109</v>
      </c>
      <c r="AW135" s="11" t="s">
        <v>33</v>
      </c>
      <c r="AX135" s="11" t="s">
        <v>76</v>
      </c>
      <c r="AY135" s="190" t="s">
        <v>156</v>
      </c>
    </row>
    <row r="136" spans="2:65" s="12" customFormat="1" ht="16.5" customHeight="1">
      <c r="B136" s="191"/>
      <c r="C136" s="192"/>
      <c r="D136" s="192"/>
      <c r="E136" s="193" t="s">
        <v>22</v>
      </c>
      <c r="F136" s="262" t="s">
        <v>166</v>
      </c>
      <c r="G136" s="263"/>
      <c r="H136" s="263"/>
      <c r="I136" s="263"/>
      <c r="J136" s="192"/>
      <c r="K136" s="194">
        <v>0.9</v>
      </c>
      <c r="L136" s="192"/>
      <c r="M136" s="192"/>
      <c r="N136" s="192"/>
      <c r="O136" s="192"/>
      <c r="P136" s="192"/>
      <c r="Q136" s="192"/>
      <c r="R136" s="195"/>
      <c r="T136" s="196"/>
      <c r="U136" s="192"/>
      <c r="V136" s="192"/>
      <c r="W136" s="192"/>
      <c r="X136" s="192"/>
      <c r="Y136" s="192"/>
      <c r="Z136" s="192"/>
      <c r="AA136" s="197"/>
      <c r="AT136" s="198" t="s">
        <v>163</v>
      </c>
      <c r="AU136" s="198" t="s">
        <v>109</v>
      </c>
      <c r="AV136" s="12" t="s">
        <v>161</v>
      </c>
      <c r="AW136" s="12" t="s">
        <v>33</v>
      </c>
      <c r="AX136" s="12" t="s">
        <v>84</v>
      </c>
      <c r="AY136" s="198" t="s">
        <v>156</v>
      </c>
    </row>
    <row r="137" spans="2:65" s="1" customFormat="1" ht="16.5" customHeight="1">
      <c r="B137" s="37"/>
      <c r="C137" s="169" t="s">
        <v>109</v>
      </c>
      <c r="D137" s="169" t="s">
        <v>157</v>
      </c>
      <c r="E137" s="170" t="s">
        <v>167</v>
      </c>
      <c r="F137" s="265" t="s">
        <v>168</v>
      </c>
      <c r="G137" s="265"/>
      <c r="H137" s="265"/>
      <c r="I137" s="265"/>
      <c r="J137" s="171" t="s">
        <v>169</v>
      </c>
      <c r="K137" s="172">
        <v>9.4</v>
      </c>
      <c r="L137" s="266">
        <v>0</v>
      </c>
      <c r="M137" s="267"/>
      <c r="N137" s="275">
        <f>ROUND(L137*K137,2)</f>
        <v>0</v>
      </c>
      <c r="O137" s="275"/>
      <c r="P137" s="275"/>
      <c r="Q137" s="275"/>
      <c r="R137" s="39"/>
      <c r="T137" s="173" t="s">
        <v>22</v>
      </c>
      <c r="U137" s="46" t="s">
        <v>41</v>
      </c>
      <c r="V137" s="38"/>
      <c r="W137" s="174">
        <f>V137*K137</f>
        <v>0</v>
      </c>
      <c r="X137" s="174">
        <v>0</v>
      </c>
      <c r="Y137" s="174">
        <f>X137*K137</f>
        <v>0</v>
      </c>
      <c r="Z137" s="174">
        <v>0</v>
      </c>
      <c r="AA137" s="175">
        <f>Z137*K137</f>
        <v>0</v>
      </c>
      <c r="AR137" s="22" t="s">
        <v>161</v>
      </c>
      <c r="AT137" s="22" t="s">
        <v>157</v>
      </c>
      <c r="AU137" s="22" t="s">
        <v>109</v>
      </c>
      <c r="AY137" s="22" t="s">
        <v>156</v>
      </c>
      <c r="BE137" s="112">
        <f>IF(U137="základní",N137,0)</f>
        <v>0</v>
      </c>
      <c r="BF137" s="112">
        <f>IF(U137="snížená",N137,0)</f>
        <v>0</v>
      </c>
      <c r="BG137" s="112">
        <f>IF(U137="zákl. přenesená",N137,0)</f>
        <v>0</v>
      </c>
      <c r="BH137" s="112">
        <f>IF(U137="sníž. přenesená",N137,0)</f>
        <v>0</v>
      </c>
      <c r="BI137" s="112">
        <f>IF(U137="nulová",N137,0)</f>
        <v>0</v>
      </c>
      <c r="BJ137" s="22" t="s">
        <v>84</v>
      </c>
      <c r="BK137" s="112">
        <f>ROUND(L137*K137,2)</f>
        <v>0</v>
      </c>
      <c r="BL137" s="22" t="s">
        <v>161</v>
      </c>
      <c r="BM137" s="22" t="s">
        <v>161</v>
      </c>
    </row>
    <row r="138" spans="2:65" s="10" customFormat="1" ht="16.5" customHeight="1">
      <c r="B138" s="176"/>
      <c r="C138" s="177"/>
      <c r="D138" s="177"/>
      <c r="E138" s="178" t="s">
        <v>22</v>
      </c>
      <c r="F138" s="268" t="s">
        <v>170</v>
      </c>
      <c r="G138" s="269"/>
      <c r="H138" s="269"/>
      <c r="I138" s="269"/>
      <c r="J138" s="177"/>
      <c r="K138" s="178" t="s">
        <v>22</v>
      </c>
      <c r="L138" s="177"/>
      <c r="M138" s="177"/>
      <c r="N138" s="177"/>
      <c r="O138" s="177"/>
      <c r="P138" s="177"/>
      <c r="Q138" s="177"/>
      <c r="R138" s="179"/>
      <c r="T138" s="180"/>
      <c r="U138" s="177"/>
      <c r="V138" s="177"/>
      <c r="W138" s="177"/>
      <c r="X138" s="177"/>
      <c r="Y138" s="177"/>
      <c r="Z138" s="177"/>
      <c r="AA138" s="181"/>
      <c r="AT138" s="182" t="s">
        <v>163</v>
      </c>
      <c r="AU138" s="182" t="s">
        <v>109</v>
      </c>
      <c r="AV138" s="10" t="s">
        <v>84</v>
      </c>
      <c r="AW138" s="10" t="s">
        <v>33</v>
      </c>
      <c r="AX138" s="10" t="s">
        <v>76</v>
      </c>
      <c r="AY138" s="182" t="s">
        <v>156</v>
      </c>
    </row>
    <row r="139" spans="2:65" s="11" customFormat="1" ht="16.5" customHeight="1">
      <c r="B139" s="183"/>
      <c r="C139" s="184"/>
      <c r="D139" s="184"/>
      <c r="E139" s="185" t="s">
        <v>22</v>
      </c>
      <c r="F139" s="258" t="s">
        <v>171</v>
      </c>
      <c r="G139" s="259"/>
      <c r="H139" s="259"/>
      <c r="I139" s="259"/>
      <c r="J139" s="184"/>
      <c r="K139" s="186">
        <v>4.8</v>
      </c>
      <c r="L139" s="184"/>
      <c r="M139" s="184"/>
      <c r="N139" s="184"/>
      <c r="O139" s="184"/>
      <c r="P139" s="184"/>
      <c r="Q139" s="184"/>
      <c r="R139" s="187"/>
      <c r="T139" s="188"/>
      <c r="U139" s="184"/>
      <c r="V139" s="184"/>
      <c r="W139" s="184"/>
      <c r="X139" s="184"/>
      <c r="Y139" s="184"/>
      <c r="Z139" s="184"/>
      <c r="AA139" s="189"/>
      <c r="AT139" s="190" t="s">
        <v>163</v>
      </c>
      <c r="AU139" s="190" t="s">
        <v>109</v>
      </c>
      <c r="AV139" s="11" t="s">
        <v>109</v>
      </c>
      <c r="AW139" s="11" t="s">
        <v>33</v>
      </c>
      <c r="AX139" s="11" t="s">
        <v>76</v>
      </c>
      <c r="AY139" s="190" t="s">
        <v>156</v>
      </c>
    </row>
    <row r="140" spans="2:65" s="10" customFormat="1" ht="16.5" customHeight="1">
      <c r="B140" s="176"/>
      <c r="C140" s="177"/>
      <c r="D140" s="177"/>
      <c r="E140" s="178" t="s">
        <v>22</v>
      </c>
      <c r="F140" s="260" t="s">
        <v>172</v>
      </c>
      <c r="G140" s="261"/>
      <c r="H140" s="261"/>
      <c r="I140" s="261"/>
      <c r="J140" s="177"/>
      <c r="K140" s="178" t="s">
        <v>22</v>
      </c>
      <c r="L140" s="177"/>
      <c r="M140" s="177"/>
      <c r="N140" s="177"/>
      <c r="O140" s="177"/>
      <c r="P140" s="177"/>
      <c r="Q140" s="177"/>
      <c r="R140" s="179"/>
      <c r="T140" s="180"/>
      <c r="U140" s="177"/>
      <c r="V140" s="177"/>
      <c r="W140" s="177"/>
      <c r="X140" s="177"/>
      <c r="Y140" s="177"/>
      <c r="Z140" s="177"/>
      <c r="AA140" s="181"/>
      <c r="AT140" s="182" t="s">
        <v>163</v>
      </c>
      <c r="AU140" s="182" t="s">
        <v>109</v>
      </c>
      <c r="AV140" s="10" t="s">
        <v>84</v>
      </c>
      <c r="AW140" s="10" t="s">
        <v>33</v>
      </c>
      <c r="AX140" s="10" t="s">
        <v>76</v>
      </c>
      <c r="AY140" s="182" t="s">
        <v>156</v>
      </c>
    </row>
    <row r="141" spans="2:65" s="11" customFormat="1" ht="16.5" customHeight="1">
      <c r="B141" s="183"/>
      <c r="C141" s="184"/>
      <c r="D141" s="184"/>
      <c r="E141" s="185" t="s">
        <v>22</v>
      </c>
      <c r="F141" s="258" t="s">
        <v>173</v>
      </c>
      <c r="G141" s="259"/>
      <c r="H141" s="259"/>
      <c r="I141" s="259"/>
      <c r="J141" s="184"/>
      <c r="K141" s="186">
        <v>4.5999999999999996</v>
      </c>
      <c r="L141" s="184"/>
      <c r="M141" s="184"/>
      <c r="N141" s="184"/>
      <c r="O141" s="184"/>
      <c r="P141" s="184"/>
      <c r="Q141" s="184"/>
      <c r="R141" s="187"/>
      <c r="T141" s="188"/>
      <c r="U141" s="184"/>
      <c r="V141" s="184"/>
      <c r="W141" s="184"/>
      <c r="X141" s="184"/>
      <c r="Y141" s="184"/>
      <c r="Z141" s="184"/>
      <c r="AA141" s="189"/>
      <c r="AT141" s="190" t="s">
        <v>163</v>
      </c>
      <c r="AU141" s="190" t="s">
        <v>109</v>
      </c>
      <c r="AV141" s="11" t="s">
        <v>109</v>
      </c>
      <c r="AW141" s="11" t="s">
        <v>33</v>
      </c>
      <c r="AX141" s="11" t="s">
        <v>76</v>
      </c>
      <c r="AY141" s="190" t="s">
        <v>156</v>
      </c>
    </row>
    <row r="142" spans="2:65" s="12" customFormat="1" ht="16.5" customHeight="1">
      <c r="B142" s="191"/>
      <c r="C142" s="192"/>
      <c r="D142" s="192"/>
      <c r="E142" s="193" t="s">
        <v>22</v>
      </c>
      <c r="F142" s="262" t="s">
        <v>166</v>
      </c>
      <c r="G142" s="263"/>
      <c r="H142" s="263"/>
      <c r="I142" s="263"/>
      <c r="J142" s="192"/>
      <c r="K142" s="194">
        <v>9.4</v>
      </c>
      <c r="L142" s="192"/>
      <c r="M142" s="192"/>
      <c r="N142" s="192"/>
      <c r="O142" s="192"/>
      <c r="P142" s="192"/>
      <c r="Q142" s="192"/>
      <c r="R142" s="195"/>
      <c r="T142" s="196"/>
      <c r="U142" s="192"/>
      <c r="V142" s="192"/>
      <c r="W142" s="192"/>
      <c r="X142" s="192"/>
      <c r="Y142" s="192"/>
      <c r="Z142" s="192"/>
      <c r="AA142" s="197"/>
      <c r="AT142" s="198" t="s">
        <v>163</v>
      </c>
      <c r="AU142" s="198" t="s">
        <v>109</v>
      </c>
      <c r="AV142" s="12" t="s">
        <v>161</v>
      </c>
      <c r="AW142" s="12" t="s">
        <v>33</v>
      </c>
      <c r="AX142" s="12" t="s">
        <v>84</v>
      </c>
      <c r="AY142" s="198" t="s">
        <v>156</v>
      </c>
    </row>
    <row r="143" spans="2:65" s="9" customFormat="1" ht="29.85" customHeight="1">
      <c r="B143" s="158"/>
      <c r="C143" s="159"/>
      <c r="D143" s="168" t="s">
        <v>121</v>
      </c>
      <c r="E143" s="168"/>
      <c r="F143" s="168"/>
      <c r="G143" s="168"/>
      <c r="H143" s="168"/>
      <c r="I143" s="168"/>
      <c r="J143" s="168"/>
      <c r="K143" s="168"/>
      <c r="L143" s="168"/>
      <c r="M143" s="168"/>
      <c r="N143" s="278">
        <f>BK143</f>
        <v>0</v>
      </c>
      <c r="O143" s="279"/>
      <c r="P143" s="279"/>
      <c r="Q143" s="279"/>
      <c r="R143" s="161"/>
      <c r="T143" s="162"/>
      <c r="U143" s="159"/>
      <c r="V143" s="159"/>
      <c r="W143" s="163">
        <f>SUM(W144:W186)</f>
        <v>0</v>
      </c>
      <c r="X143" s="159"/>
      <c r="Y143" s="163">
        <f>SUM(Y144:Y186)</f>
        <v>0</v>
      </c>
      <c r="Z143" s="159"/>
      <c r="AA143" s="164">
        <f>SUM(AA144:AA186)</f>
        <v>0</v>
      </c>
      <c r="AR143" s="165" t="s">
        <v>84</v>
      </c>
      <c r="AT143" s="166" t="s">
        <v>75</v>
      </c>
      <c r="AU143" s="166" t="s">
        <v>84</v>
      </c>
      <c r="AY143" s="165" t="s">
        <v>156</v>
      </c>
      <c r="BK143" s="167">
        <f>SUM(BK144:BK186)</f>
        <v>0</v>
      </c>
    </row>
    <row r="144" spans="2:65" s="1" customFormat="1" ht="25.5" customHeight="1">
      <c r="B144" s="37"/>
      <c r="C144" s="169" t="s">
        <v>174</v>
      </c>
      <c r="D144" s="169" t="s">
        <v>157</v>
      </c>
      <c r="E144" s="170" t="s">
        <v>175</v>
      </c>
      <c r="F144" s="265" t="s">
        <v>176</v>
      </c>
      <c r="G144" s="265"/>
      <c r="H144" s="265"/>
      <c r="I144" s="265"/>
      <c r="J144" s="171" t="s">
        <v>160</v>
      </c>
      <c r="K144" s="172">
        <v>2.31</v>
      </c>
      <c r="L144" s="266">
        <v>0</v>
      </c>
      <c r="M144" s="267"/>
      <c r="N144" s="275">
        <f>ROUND(L144*K144,2)</f>
        <v>0</v>
      </c>
      <c r="O144" s="275"/>
      <c r="P144" s="275"/>
      <c r="Q144" s="275"/>
      <c r="R144" s="39"/>
      <c r="T144" s="173" t="s">
        <v>22</v>
      </c>
      <c r="U144" s="46" t="s">
        <v>41</v>
      </c>
      <c r="V144" s="38"/>
      <c r="W144" s="174">
        <f>V144*K144</f>
        <v>0</v>
      </c>
      <c r="X144" s="174">
        <v>0</v>
      </c>
      <c r="Y144" s="174">
        <f>X144*K144</f>
        <v>0</v>
      </c>
      <c r="Z144" s="174">
        <v>0</v>
      </c>
      <c r="AA144" s="175">
        <f>Z144*K144</f>
        <v>0</v>
      </c>
      <c r="AR144" s="22" t="s">
        <v>161</v>
      </c>
      <c r="AT144" s="22" t="s">
        <v>157</v>
      </c>
      <c r="AU144" s="22" t="s">
        <v>109</v>
      </c>
      <c r="AY144" s="22" t="s">
        <v>156</v>
      </c>
      <c r="BE144" s="112">
        <f>IF(U144="základní",N144,0)</f>
        <v>0</v>
      </c>
      <c r="BF144" s="112">
        <f>IF(U144="snížená",N144,0)</f>
        <v>0</v>
      </c>
      <c r="BG144" s="112">
        <f>IF(U144="zákl. přenesená",N144,0)</f>
        <v>0</v>
      </c>
      <c r="BH144" s="112">
        <f>IF(U144="sníž. přenesená",N144,0)</f>
        <v>0</v>
      </c>
      <c r="BI144" s="112">
        <f>IF(U144="nulová",N144,0)</f>
        <v>0</v>
      </c>
      <c r="BJ144" s="22" t="s">
        <v>84</v>
      </c>
      <c r="BK144" s="112">
        <f>ROUND(L144*K144,2)</f>
        <v>0</v>
      </c>
      <c r="BL144" s="22" t="s">
        <v>161</v>
      </c>
      <c r="BM144" s="22" t="s">
        <v>177</v>
      </c>
    </row>
    <row r="145" spans="2:65" s="10" customFormat="1" ht="16.5" customHeight="1">
      <c r="B145" s="176"/>
      <c r="C145" s="177"/>
      <c r="D145" s="177"/>
      <c r="E145" s="178" t="s">
        <v>22</v>
      </c>
      <c r="F145" s="268" t="s">
        <v>178</v>
      </c>
      <c r="G145" s="269"/>
      <c r="H145" s="269"/>
      <c r="I145" s="269"/>
      <c r="J145" s="177"/>
      <c r="K145" s="178" t="s">
        <v>22</v>
      </c>
      <c r="L145" s="177"/>
      <c r="M145" s="177"/>
      <c r="N145" s="177"/>
      <c r="O145" s="177"/>
      <c r="P145" s="177"/>
      <c r="Q145" s="177"/>
      <c r="R145" s="179"/>
      <c r="T145" s="180"/>
      <c r="U145" s="177"/>
      <c r="V145" s="177"/>
      <c r="W145" s="177"/>
      <c r="X145" s="177"/>
      <c r="Y145" s="177"/>
      <c r="Z145" s="177"/>
      <c r="AA145" s="181"/>
      <c r="AT145" s="182" t="s">
        <v>163</v>
      </c>
      <c r="AU145" s="182" t="s">
        <v>109</v>
      </c>
      <c r="AV145" s="10" t="s">
        <v>84</v>
      </c>
      <c r="AW145" s="10" t="s">
        <v>33</v>
      </c>
      <c r="AX145" s="10" t="s">
        <v>76</v>
      </c>
      <c r="AY145" s="182" t="s">
        <v>156</v>
      </c>
    </row>
    <row r="146" spans="2:65" s="10" customFormat="1" ht="16.5" customHeight="1">
      <c r="B146" s="176"/>
      <c r="C146" s="177"/>
      <c r="D146" s="177"/>
      <c r="E146" s="178" t="s">
        <v>22</v>
      </c>
      <c r="F146" s="260" t="s">
        <v>179</v>
      </c>
      <c r="G146" s="261"/>
      <c r="H146" s="261"/>
      <c r="I146" s="261"/>
      <c r="J146" s="177"/>
      <c r="K146" s="178" t="s">
        <v>22</v>
      </c>
      <c r="L146" s="177"/>
      <c r="M146" s="177"/>
      <c r="N146" s="177"/>
      <c r="O146" s="177"/>
      <c r="P146" s="177"/>
      <c r="Q146" s="177"/>
      <c r="R146" s="179"/>
      <c r="T146" s="180"/>
      <c r="U146" s="177"/>
      <c r="V146" s="177"/>
      <c r="W146" s="177"/>
      <c r="X146" s="177"/>
      <c r="Y146" s="177"/>
      <c r="Z146" s="177"/>
      <c r="AA146" s="181"/>
      <c r="AT146" s="182" t="s">
        <v>163</v>
      </c>
      <c r="AU146" s="182" t="s">
        <v>109</v>
      </c>
      <c r="AV146" s="10" t="s">
        <v>84</v>
      </c>
      <c r="AW146" s="10" t="s">
        <v>33</v>
      </c>
      <c r="AX146" s="10" t="s">
        <v>76</v>
      </c>
      <c r="AY146" s="182" t="s">
        <v>156</v>
      </c>
    </row>
    <row r="147" spans="2:65" s="11" customFormat="1" ht="16.5" customHeight="1">
      <c r="B147" s="183"/>
      <c r="C147" s="184"/>
      <c r="D147" s="184"/>
      <c r="E147" s="185" t="s">
        <v>22</v>
      </c>
      <c r="F147" s="258" t="s">
        <v>180</v>
      </c>
      <c r="G147" s="259"/>
      <c r="H147" s="259"/>
      <c r="I147" s="259"/>
      <c r="J147" s="184"/>
      <c r="K147" s="186">
        <v>2.31</v>
      </c>
      <c r="L147" s="184"/>
      <c r="M147" s="184"/>
      <c r="N147" s="184"/>
      <c r="O147" s="184"/>
      <c r="P147" s="184"/>
      <c r="Q147" s="184"/>
      <c r="R147" s="187"/>
      <c r="T147" s="188"/>
      <c r="U147" s="184"/>
      <c r="V147" s="184"/>
      <c r="W147" s="184"/>
      <c r="X147" s="184"/>
      <c r="Y147" s="184"/>
      <c r="Z147" s="184"/>
      <c r="AA147" s="189"/>
      <c r="AT147" s="190" t="s">
        <v>163</v>
      </c>
      <c r="AU147" s="190" t="s">
        <v>109</v>
      </c>
      <c r="AV147" s="11" t="s">
        <v>109</v>
      </c>
      <c r="AW147" s="11" t="s">
        <v>33</v>
      </c>
      <c r="AX147" s="11" t="s">
        <v>76</v>
      </c>
      <c r="AY147" s="190" t="s">
        <v>156</v>
      </c>
    </row>
    <row r="148" spans="2:65" s="12" customFormat="1" ht="16.5" customHeight="1">
      <c r="B148" s="191"/>
      <c r="C148" s="192"/>
      <c r="D148" s="192"/>
      <c r="E148" s="193" t="s">
        <v>22</v>
      </c>
      <c r="F148" s="262" t="s">
        <v>166</v>
      </c>
      <c r="G148" s="263"/>
      <c r="H148" s="263"/>
      <c r="I148" s="263"/>
      <c r="J148" s="192"/>
      <c r="K148" s="194">
        <v>2.31</v>
      </c>
      <c r="L148" s="192"/>
      <c r="M148" s="192"/>
      <c r="N148" s="192"/>
      <c r="O148" s="192"/>
      <c r="P148" s="192"/>
      <c r="Q148" s="192"/>
      <c r="R148" s="195"/>
      <c r="T148" s="196"/>
      <c r="U148" s="192"/>
      <c r="V148" s="192"/>
      <c r="W148" s="192"/>
      <c r="X148" s="192"/>
      <c r="Y148" s="192"/>
      <c r="Z148" s="192"/>
      <c r="AA148" s="197"/>
      <c r="AT148" s="198" t="s">
        <v>163</v>
      </c>
      <c r="AU148" s="198" t="s">
        <v>109</v>
      </c>
      <c r="AV148" s="12" t="s">
        <v>161</v>
      </c>
      <c r="AW148" s="12" t="s">
        <v>33</v>
      </c>
      <c r="AX148" s="12" t="s">
        <v>84</v>
      </c>
      <c r="AY148" s="198" t="s">
        <v>156</v>
      </c>
    </row>
    <row r="149" spans="2:65" s="1" customFormat="1" ht="25.5" customHeight="1">
      <c r="B149" s="37"/>
      <c r="C149" s="169" t="s">
        <v>161</v>
      </c>
      <c r="D149" s="169" t="s">
        <v>157</v>
      </c>
      <c r="E149" s="170" t="s">
        <v>181</v>
      </c>
      <c r="F149" s="265" t="s">
        <v>182</v>
      </c>
      <c r="G149" s="265"/>
      <c r="H149" s="265"/>
      <c r="I149" s="265"/>
      <c r="J149" s="171" t="s">
        <v>183</v>
      </c>
      <c r="K149" s="172">
        <v>1</v>
      </c>
      <c r="L149" s="266">
        <v>0</v>
      </c>
      <c r="M149" s="267"/>
      <c r="N149" s="275">
        <f>ROUND(L149*K149,2)</f>
        <v>0</v>
      </c>
      <c r="O149" s="275"/>
      <c r="P149" s="275"/>
      <c r="Q149" s="275"/>
      <c r="R149" s="39"/>
      <c r="T149" s="173" t="s">
        <v>22</v>
      </c>
      <c r="U149" s="46" t="s">
        <v>41</v>
      </c>
      <c r="V149" s="38"/>
      <c r="W149" s="174">
        <f>V149*K149</f>
        <v>0</v>
      </c>
      <c r="X149" s="174">
        <v>0</v>
      </c>
      <c r="Y149" s="174">
        <f>X149*K149</f>
        <v>0</v>
      </c>
      <c r="Z149" s="174">
        <v>0</v>
      </c>
      <c r="AA149" s="175">
        <f>Z149*K149</f>
        <v>0</v>
      </c>
      <c r="AR149" s="22" t="s">
        <v>161</v>
      </c>
      <c r="AT149" s="22" t="s">
        <v>157</v>
      </c>
      <c r="AU149" s="22" t="s">
        <v>109</v>
      </c>
      <c r="AY149" s="22" t="s">
        <v>156</v>
      </c>
      <c r="BE149" s="112">
        <f>IF(U149="základní",N149,0)</f>
        <v>0</v>
      </c>
      <c r="BF149" s="112">
        <f>IF(U149="snížená",N149,0)</f>
        <v>0</v>
      </c>
      <c r="BG149" s="112">
        <f>IF(U149="zákl. přenesená",N149,0)</f>
        <v>0</v>
      </c>
      <c r="BH149" s="112">
        <f>IF(U149="sníž. přenesená",N149,0)</f>
        <v>0</v>
      </c>
      <c r="BI149" s="112">
        <f>IF(U149="nulová",N149,0)</f>
        <v>0</v>
      </c>
      <c r="BJ149" s="22" t="s">
        <v>84</v>
      </c>
      <c r="BK149" s="112">
        <f>ROUND(L149*K149,2)</f>
        <v>0</v>
      </c>
      <c r="BL149" s="22" t="s">
        <v>161</v>
      </c>
      <c r="BM149" s="22" t="s">
        <v>184</v>
      </c>
    </row>
    <row r="150" spans="2:65" s="10" customFormat="1" ht="16.5" customHeight="1">
      <c r="B150" s="176"/>
      <c r="C150" s="177"/>
      <c r="D150" s="177"/>
      <c r="E150" s="178" t="s">
        <v>22</v>
      </c>
      <c r="F150" s="268" t="s">
        <v>164</v>
      </c>
      <c r="G150" s="269"/>
      <c r="H150" s="269"/>
      <c r="I150" s="269"/>
      <c r="J150" s="177"/>
      <c r="K150" s="178" t="s">
        <v>22</v>
      </c>
      <c r="L150" s="177"/>
      <c r="M150" s="177"/>
      <c r="N150" s="177"/>
      <c r="O150" s="177"/>
      <c r="P150" s="177"/>
      <c r="Q150" s="177"/>
      <c r="R150" s="179"/>
      <c r="T150" s="180"/>
      <c r="U150" s="177"/>
      <c r="V150" s="177"/>
      <c r="W150" s="177"/>
      <c r="X150" s="177"/>
      <c r="Y150" s="177"/>
      <c r="Z150" s="177"/>
      <c r="AA150" s="181"/>
      <c r="AT150" s="182" t="s">
        <v>163</v>
      </c>
      <c r="AU150" s="182" t="s">
        <v>109</v>
      </c>
      <c r="AV150" s="10" t="s">
        <v>84</v>
      </c>
      <c r="AW150" s="10" t="s">
        <v>33</v>
      </c>
      <c r="AX150" s="10" t="s">
        <v>76</v>
      </c>
      <c r="AY150" s="182" t="s">
        <v>156</v>
      </c>
    </row>
    <row r="151" spans="2:65" s="11" customFormat="1" ht="16.5" customHeight="1">
      <c r="B151" s="183"/>
      <c r="C151" s="184"/>
      <c r="D151" s="184"/>
      <c r="E151" s="185" t="s">
        <v>22</v>
      </c>
      <c r="F151" s="258" t="s">
        <v>84</v>
      </c>
      <c r="G151" s="259"/>
      <c r="H151" s="259"/>
      <c r="I151" s="259"/>
      <c r="J151" s="184"/>
      <c r="K151" s="186">
        <v>1</v>
      </c>
      <c r="L151" s="184"/>
      <c r="M151" s="184"/>
      <c r="N151" s="184"/>
      <c r="O151" s="184"/>
      <c r="P151" s="184"/>
      <c r="Q151" s="184"/>
      <c r="R151" s="187"/>
      <c r="T151" s="188"/>
      <c r="U151" s="184"/>
      <c r="V151" s="184"/>
      <c r="W151" s="184"/>
      <c r="X151" s="184"/>
      <c r="Y151" s="184"/>
      <c r="Z151" s="184"/>
      <c r="AA151" s="189"/>
      <c r="AT151" s="190" t="s">
        <v>163</v>
      </c>
      <c r="AU151" s="190" t="s">
        <v>109</v>
      </c>
      <c r="AV151" s="11" t="s">
        <v>109</v>
      </c>
      <c r="AW151" s="11" t="s">
        <v>33</v>
      </c>
      <c r="AX151" s="11" t="s">
        <v>76</v>
      </c>
      <c r="AY151" s="190" t="s">
        <v>156</v>
      </c>
    </row>
    <row r="152" spans="2:65" s="12" customFormat="1" ht="16.5" customHeight="1">
      <c r="B152" s="191"/>
      <c r="C152" s="192"/>
      <c r="D152" s="192"/>
      <c r="E152" s="193" t="s">
        <v>22</v>
      </c>
      <c r="F152" s="262" t="s">
        <v>166</v>
      </c>
      <c r="G152" s="263"/>
      <c r="H152" s="263"/>
      <c r="I152" s="263"/>
      <c r="J152" s="192"/>
      <c r="K152" s="194">
        <v>1</v>
      </c>
      <c r="L152" s="192"/>
      <c r="M152" s="192"/>
      <c r="N152" s="192"/>
      <c r="O152" s="192"/>
      <c r="P152" s="192"/>
      <c r="Q152" s="192"/>
      <c r="R152" s="195"/>
      <c r="T152" s="196"/>
      <c r="U152" s="192"/>
      <c r="V152" s="192"/>
      <c r="W152" s="192"/>
      <c r="X152" s="192"/>
      <c r="Y152" s="192"/>
      <c r="Z152" s="192"/>
      <c r="AA152" s="197"/>
      <c r="AT152" s="198" t="s">
        <v>163</v>
      </c>
      <c r="AU152" s="198" t="s">
        <v>109</v>
      </c>
      <c r="AV152" s="12" t="s">
        <v>161</v>
      </c>
      <c r="AW152" s="12" t="s">
        <v>33</v>
      </c>
      <c r="AX152" s="12" t="s">
        <v>84</v>
      </c>
      <c r="AY152" s="198" t="s">
        <v>156</v>
      </c>
    </row>
    <row r="153" spans="2:65" s="1" customFormat="1" ht="25.5" customHeight="1">
      <c r="B153" s="37"/>
      <c r="C153" s="169" t="s">
        <v>185</v>
      </c>
      <c r="D153" s="169" t="s">
        <v>157</v>
      </c>
      <c r="E153" s="170" t="s">
        <v>186</v>
      </c>
      <c r="F153" s="265" t="s">
        <v>187</v>
      </c>
      <c r="G153" s="265"/>
      <c r="H153" s="265"/>
      <c r="I153" s="265"/>
      <c r="J153" s="171" t="s">
        <v>160</v>
      </c>
      <c r="K153" s="172">
        <v>193.8</v>
      </c>
      <c r="L153" s="266">
        <v>0</v>
      </c>
      <c r="M153" s="267"/>
      <c r="N153" s="275">
        <f>ROUND(L153*K153,2)</f>
        <v>0</v>
      </c>
      <c r="O153" s="275"/>
      <c r="P153" s="275"/>
      <c r="Q153" s="275"/>
      <c r="R153" s="39"/>
      <c r="T153" s="173" t="s">
        <v>22</v>
      </c>
      <c r="U153" s="46" t="s">
        <v>41</v>
      </c>
      <c r="V153" s="38"/>
      <c r="W153" s="174">
        <f>V153*K153</f>
        <v>0</v>
      </c>
      <c r="X153" s="174">
        <v>0</v>
      </c>
      <c r="Y153" s="174">
        <f>X153*K153</f>
        <v>0</v>
      </c>
      <c r="Z153" s="174">
        <v>0</v>
      </c>
      <c r="AA153" s="175">
        <f>Z153*K153</f>
        <v>0</v>
      </c>
      <c r="AR153" s="22" t="s">
        <v>161</v>
      </c>
      <c r="AT153" s="22" t="s">
        <v>157</v>
      </c>
      <c r="AU153" s="22" t="s">
        <v>109</v>
      </c>
      <c r="AY153" s="22" t="s">
        <v>156</v>
      </c>
      <c r="BE153" s="112">
        <f>IF(U153="základní",N153,0)</f>
        <v>0</v>
      </c>
      <c r="BF153" s="112">
        <f>IF(U153="snížená",N153,0)</f>
        <v>0</v>
      </c>
      <c r="BG153" s="112">
        <f>IF(U153="zákl. přenesená",N153,0)</f>
        <v>0</v>
      </c>
      <c r="BH153" s="112">
        <f>IF(U153="sníž. přenesená",N153,0)</f>
        <v>0</v>
      </c>
      <c r="BI153" s="112">
        <f>IF(U153="nulová",N153,0)</f>
        <v>0</v>
      </c>
      <c r="BJ153" s="22" t="s">
        <v>84</v>
      </c>
      <c r="BK153" s="112">
        <f>ROUND(L153*K153,2)</f>
        <v>0</v>
      </c>
      <c r="BL153" s="22" t="s">
        <v>161</v>
      </c>
      <c r="BM153" s="22" t="s">
        <v>188</v>
      </c>
    </row>
    <row r="154" spans="2:65" s="10" customFormat="1" ht="16.5" customHeight="1">
      <c r="B154" s="176"/>
      <c r="C154" s="177"/>
      <c r="D154" s="177"/>
      <c r="E154" s="178" t="s">
        <v>22</v>
      </c>
      <c r="F154" s="268" t="s">
        <v>189</v>
      </c>
      <c r="G154" s="269"/>
      <c r="H154" s="269"/>
      <c r="I154" s="269"/>
      <c r="J154" s="177"/>
      <c r="K154" s="178" t="s">
        <v>22</v>
      </c>
      <c r="L154" s="177"/>
      <c r="M154" s="177"/>
      <c r="N154" s="177"/>
      <c r="O154" s="177"/>
      <c r="P154" s="177"/>
      <c r="Q154" s="177"/>
      <c r="R154" s="179"/>
      <c r="T154" s="180"/>
      <c r="U154" s="177"/>
      <c r="V154" s="177"/>
      <c r="W154" s="177"/>
      <c r="X154" s="177"/>
      <c r="Y154" s="177"/>
      <c r="Z154" s="177"/>
      <c r="AA154" s="181"/>
      <c r="AT154" s="182" t="s">
        <v>163</v>
      </c>
      <c r="AU154" s="182" t="s">
        <v>109</v>
      </c>
      <c r="AV154" s="10" t="s">
        <v>84</v>
      </c>
      <c r="AW154" s="10" t="s">
        <v>33</v>
      </c>
      <c r="AX154" s="10" t="s">
        <v>76</v>
      </c>
      <c r="AY154" s="182" t="s">
        <v>156</v>
      </c>
    </row>
    <row r="155" spans="2:65" s="11" customFormat="1" ht="16.5" customHeight="1">
      <c r="B155" s="183"/>
      <c r="C155" s="184"/>
      <c r="D155" s="184"/>
      <c r="E155" s="185" t="s">
        <v>22</v>
      </c>
      <c r="F155" s="258" t="s">
        <v>190</v>
      </c>
      <c r="G155" s="259"/>
      <c r="H155" s="259"/>
      <c r="I155" s="259"/>
      <c r="J155" s="184"/>
      <c r="K155" s="186">
        <v>32.1</v>
      </c>
      <c r="L155" s="184"/>
      <c r="M155" s="184"/>
      <c r="N155" s="184"/>
      <c r="O155" s="184"/>
      <c r="P155" s="184"/>
      <c r="Q155" s="184"/>
      <c r="R155" s="187"/>
      <c r="T155" s="188"/>
      <c r="U155" s="184"/>
      <c r="V155" s="184"/>
      <c r="W155" s="184"/>
      <c r="X155" s="184"/>
      <c r="Y155" s="184"/>
      <c r="Z155" s="184"/>
      <c r="AA155" s="189"/>
      <c r="AT155" s="190" t="s">
        <v>163</v>
      </c>
      <c r="AU155" s="190" t="s">
        <v>109</v>
      </c>
      <c r="AV155" s="11" t="s">
        <v>109</v>
      </c>
      <c r="AW155" s="11" t="s">
        <v>33</v>
      </c>
      <c r="AX155" s="11" t="s">
        <v>76</v>
      </c>
      <c r="AY155" s="190" t="s">
        <v>156</v>
      </c>
    </row>
    <row r="156" spans="2:65" s="10" customFormat="1" ht="16.5" customHeight="1">
      <c r="B156" s="176"/>
      <c r="C156" s="177"/>
      <c r="D156" s="177"/>
      <c r="E156" s="178" t="s">
        <v>22</v>
      </c>
      <c r="F156" s="260" t="s">
        <v>179</v>
      </c>
      <c r="G156" s="261"/>
      <c r="H156" s="261"/>
      <c r="I156" s="261"/>
      <c r="J156" s="177"/>
      <c r="K156" s="178" t="s">
        <v>22</v>
      </c>
      <c r="L156" s="177"/>
      <c r="M156" s="177"/>
      <c r="N156" s="177"/>
      <c r="O156" s="177"/>
      <c r="P156" s="177"/>
      <c r="Q156" s="177"/>
      <c r="R156" s="179"/>
      <c r="T156" s="180"/>
      <c r="U156" s="177"/>
      <c r="V156" s="177"/>
      <c r="W156" s="177"/>
      <c r="X156" s="177"/>
      <c r="Y156" s="177"/>
      <c r="Z156" s="177"/>
      <c r="AA156" s="181"/>
      <c r="AT156" s="182" t="s">
        <v>163</v>
      </c>
      <c r="AU156" s="182" t="s">
        <v>109</v>
      </c>
      <c r="AV156" s="10" t="s">
        <v>84</v>
      </c>
      <c r="AW156" s="10" t="s">
        <v>33</v>
      </c>
      <c r="AX156" s="10" t="s">
        <v>76</v>
      </c>
      <c r="AY156" s="182" t="s">
        <v>156</v>
      </c>
    </row>
    <row r="157" spans="2:65" s="11" customFormat="1" ht="16.5" customHeight="1">
      <c r="B157" s="183"/>
      <c r="C157" s="184"/>
      <c r="D157" s="184"/>
      <c r="E157" s="185" t="s">
        <v>22</v>
      </c>
      <c r="F157" s="258" t="s">
        <v>191</v>
      </c>
      <c r="G157" s="259"/>
      <c r="H157" s="259"/>
      <c r="I157" s="259"/>
      <c r="J157" s="184"/>
      <c r="K157" s="186">
        <v>52.6</v>
      </c>
      <c r="L157" s="184"/>
      <c r="M157" s="184"/>
      <c r="N157" s="184"/>
      <c r="O157" s="184"/>
      <c r="P157" s="184"/>
      <c r="Q157" s="184"/>
      <c r="R157" s="187"/>
      <c r="T157" s="188"/>
      <c r="U157" s="184"/>
      <c r="V157" s="184"/>
      <c r="W157" s="184"/>
      <c r="X157" s="184"/>
      <c r="Y157" s="184"/>
      <c r="Z157" s="184"/>
      <c r="AA157" s="189"/>
      <c r="AT157" s="190" t="s">
        <v>163</v>
      </c>
      <c r="AU157" s="190" t="s">
        <v>109</v>
      </c>
      <c r="AV157" s="11" t="s">
        <v>109</v>
      </c>
      <c r="AW157" s="11" t="s">
        <v>33</v>
      </c>
      <c r="AX157" s="11" t="s">
        <v>76</v>
      </c>
      <c r="AY157" s="190" t="s">
        <v>156</v>
      </c>
    </row>
    <row r="158" spans="2:65" s="10" customFormat="1" ht="16.5" customHeight="1">
      <c r="B158" s="176"/>
      <c r="C158" s="177"/>
      <c r="D158" s="177"/>
      <c r="E158" s="178" t="s">
        <v>22</v>
      </c>
      <c r="F158" s="260" t="s">
        <v>192</v>
      </c>
      <c r="G158" s="261"/>
      <c r="H158" s="261"/>
      <c r="I158" s="261"/>
      <c r="J158" s="177"/>
      <c r="K158" s="178" t="s">
        <v>22</v>
      </c>
      <c r="L158" s="177"/>
      <c r="M158" s="177"/>
      <c r="N158" s="177"/>
      <c r="O158" s="177"/>
      <c r="P158" s="177"/>
      <c r="Q158" s="177"/>
      <c r="R158" s="179"/>
      <c r="T158" s="180"/>
      <c r="U158" s="177"/>
      <c r="V158" s="177"/>
      <c r="W158" s="177"/>
      <c r="X158" s="177"/>
      <c r="Y158" s="177"/>
      <c r="Z158" s="177"/>
      <c r="AA158" s="181"/>
      <c r="AT158" s="182" t="s">
        <v>163</v>
      </c>
      <c r="AU158" s="182" t="s">
        <v>109</v>
      </c>
      <c r="AV158" s="10" t="s">
        <v>84</v>
      </c>
      <c r="AW158" s="10" t="s">
        <v>33</v>
      </c>
      <c r="AX158" s="10" t="s">
        <v>76</v>
      </c>
      <c r="AY158" s="182" t="s">
        <v>156</v>
      </c>
    </row>
    <row r="159" spans="2:65" s="11" customFormat="1" ht="16.5" customHeight="1">
      <c r="B159" s="183"/>
      <c r="C159" s="184"/>
      <c r="D159" s="184"/>
      <c r="E159" s="185" t="s">
        <v>22</v>
      </c>
      <c r="F159" s="258" t="s">
        <v>191</v>
      </c>
      <c r="G159" s="259"/>
      <c r="H159" s="259"/>
      <c r="I159" s="259"/>
      <c r="J159" s="184"/>
      <c r="K159" s="186">
        <v>52.6</v>
      </c>
      <c r="L159" s="184"/>
      <c r="M159" s="184"/>
      <c r="N159" s="184"/>
      <c r="O159" s="184"/>
      <c r="P159" s="184"/>
      <c r="Q159" s="184"/>
      <c r="R159" s="187"/>
      <c r="T159" s="188"/>
      <c r="U159" s="184"/>
      <c r="V159" s="184"/>
      <c r="W159" s="184"/>
      <c r="X159" s="184"/>
      <c r="Y159" s="184"/>
      <c r="Z159" s="184"/>
      <c r="AA159" s="189"/>
      <c r="AT159" s="190" t="s">
        <v>163</v>
      </c>
      <c r="AU159" s="190" t="s">
        <v>109</v>
      </c>
      <c r="AV159" s="11" t="s">
        <v>109</v>
      </c>
      <c r="AW159" s="11" t="s">
        <v>33</v>
      </c>
      <c r="AX159" s="11" t="s">
        <v>76</v>
      </c>
      <c r="AY159" s="190" t="s">
        <v>156</v>
      </c>
    </row>
    <row r="160" spans="2:65" s="10" customFormat="1" ht="16.5" customHeight="1">
      <c r="B160" s="176"/>
      <c r="C160" s="177"/>
      <c r="D160" s="177"/>
      <c r="E160" s="178" t="s">
        <v>22</v>
      </c>
      <c r="F160" s="260" t="s">
        <v>193</v>
      </c>
      <c r="G160" s="261"/>
      <c r="H160" s="261"/>
      <c r="I160" s="261"/>
      <c r="J160" s="177"/>
      <c r="K160" s="178" t="s">
        <v>22</v>
      </c>
      <c r="L160" s="177"/>
      <c r="M160" s="177"/>
      <c r="N160" s="177"/>
      <c r="O160" s="177"/>
      <c r="P160" s="177"/>
      <c r="Q160" s="177"/>
      <c r="R160" s="179"/>
      <c r="T160" s="180"/>
      <c r="U160" s="177"/>
      <c r="V160" s="177"/>
      <c r="W160" s="177"/>
      <c r="X160" s="177"/>
      <c r="Y160" s="177"/>
      <c r="Z160" s="177"/>
      <c r="AA160" s="181"/>
      <c r="AT160" s="182" t="s">
        <v>163</v>
      </c>
      <c r="AU160" s="182" t="s">
        <v>109</v>
      </c>
      <c r="AV160" s="10" t="s">
        <v>84</v>
      </c>
      <c r="AW160" s="10" t="s">
        <v>33</v>
      </c>
      <c r="AX160" s="10" t="s">
        <v>76</v>
      </c>
      <c r="AY160" s="182" t="s">
        <v>156</v>
      </c>
    </row>
    <row r="161" spans="2:65" s="11" customFormat="1" ht="16.5" customHeight="1">
      <c r="B161" s="183"/>
      <c r="C161" s="184"/>
      <c r="D161" s="184"/>
      <c r="E161" s="185" t="s">
        <v>22</v>
      </c>
      <c r="F161" s="258" t="s">
        <v>194</v>
      </c>
      <c r="G161" s="259"/>
      <c r="H161" s="259"/>
      <c r="I161" s="259"/>
      <c r="J161" s="184"/>
      <c r="K161" s="186">
        <v>7.7</v>
      </c>
      <c r="L161" s="184"/>
      <c r="M161" s="184"/>
      <c r="N161" s="184"/>
      <c r="O161" s="184"/>
      <c r="P161" s="184"/>
      <c r="Q161" s="184"/>
      <c r="R161" s="187"/>
      <c r="T161" s="188"/>
      <c r="U161" s="184"/>
      <c r="V161" s="184"/>
      <c r="W161" s="184"/>
      <c r="X161" s="184"/>
      <c r="Y161" s="184"/>
      <c r="Z161" s="184"/>
      <c r="AA161" s="189"/>
      <c r="AT161" s="190" t="s">
        <v>163</v>
      </c>
      <c r="AU161" s="190" t="s">
        <v>109</v>
      </c>
      <c r="AV161" s="11" t="s">
        <v>109</v>
      </c>
      <c r="AW161" s="11" t="s">
        <v>33</v>
      </c>
      <c r="AX161" s="11" t="s">
        <v>76</v>
      </c>
      <c r="AY161" s="190" t="s">
        <v>156</v>
      </c>
    </row>
    <row r="162" spans="2:65" s="10" customFormat="1" ht="16.5" customHeight="1">
      <c r="B162" s="176"/>
      <c r="C162" s="177"/>
      <c r="D162" s="177"/>
      <c r="E162" s="178" t="s">
        <v>22</v>
      </c>
      <c r="F162" s="260" t="s">
        <v>195</v>
      </c>
      <c r="G162" s="261"/>
      <c r="H162" s="261"/>
      <c r="I162" s="261"/>
      <c r="J162" s="177"/>
      <c r="K162" s="178" t="s">
        <v>22</v>
      </c>
      <c r="L162" s="177"/>
      <c r="M162" s="177"/>
      <c r="N162" s="177"/>
      <c r="O162" s="177"/>
      <c r="P162" s="177"/>
      <c r="Q162" s="177"/>
      <c r="R162" s="179"/>
      <c r="T162" s="180"/>
      <c r="U162" s="177"/>
      <c r="V162" s="177"/>
      <c r="W162" s="177"/>
      <c r="X162" s="177"/>
      <c r="Y162" s="177"/>
      <c r="Z162" s="177"/>
      <c r="AA162" s="181"/>
      <c r="AT162" s="182" t="s">
        <v>163</v>
      </c>
      <c r="AU162" s="182" t="s">
        <v>109</v>
      </c>
      <c r="AV162" s="10" t="s">
        <v>84</v>
      </c>
      <c r="AW162" s="10" t="s">
        <v>33</v>
      </c>
      <c r="AX162" s="10" t="s">
        <v>76</v>
      </c>
      <c r="AY162" s="182" t="s">
        <v>156</v>
      </c>
    </row>
    <row r="163" spans="2:65" s="11" customFormat="1" ht="16.5" customHeight="1">
      <c r="B163" s="183"/>
      <c r="C163" s="184"/>
      <c r="D163" s="184"/>
      <c r="E163" s="185" t="s">
        <v>22</v>
      </c>
      <c r="F163" s="258" t="s">
        <v>196</v>
      </c>
      <c r="G163" s="259"/>
      <c r="H163" s="259"/>
      <c r="I163" s="259"/>
      <c r="J163" s="184"/>
      <c r="K163" s="186">
        <v>26.7</v>
      </c>
      <c r="L163" s="184"/>
      <c r="M163" s="184"/>
      <c r="N163" s="184"/>
      <c r="O163" s="184"/>
      <c r="P163" s="184"/>
      <c r="Q163" s="184"/>
      <c r="R163" s="187"/>
      <c r="T163" s="188"/>
      <c r="U163" s="184"/>
      <c r="V163" s="184"/>
      <c r="W163" s="184"/>
      <c r="X163" s="184"/>
      <c r="Y163" s="184"/>
      <c r="Z163" s="184"/>
      <c r="AA163" s="189"/>
      <c r="AT163" s="190" t="s">
        <v>163</v>
      </c>
      <c r="AU163" s="190" t="s">
        <v>109</v>
      </c>
      <c r="AV163" s="11" t="s">
        <v>109</v>
      </c>
      <c r="AW163" s="11" t="s">
        <v>33</v>
      </c>
      <c r="AX163" s="11" t="s">
        <v>76</v>
      </c>
      <c r="AY163" s="190" t="s">
        <v>156</v>
      </c>
    </row>
    <row r="164" spans="2:65" s="10" customFormat="1" ht="16.5" customHeight="1">
      <c r="B164" s="176"/>
      <c r="C164" s="177"/>
      <c r="D164" s="177"/>
      <c r="E164" s="178" t="s">
        <v>22</v>
      </c>
      <c r="F164" s="260" t="s">
        <v>197</v>
      </c>
      <c r="G164" s="261"/>
      <c r="H164" s="261"/>
      <c r="I164" s="261"/>
      <c r="J164" s="177"/>
      <c r="K164" s="178" t="s">
        <v>22</v>
      </c>
      <c r="L164" s="177"/>
      <c r="M164" s="177"/>
      <c r="N164" s="177"/>
      <c r="O164" s="177"/>
      <c r="P164" s="177"/>
      <c r="Q164" s="177"/>
      <c r="R164" s="179"/>
      <c r="T164" s="180"/>
      <c r="U164" s="177"/>
      <c r="V164" s="177"/>
      <c r="W164" s="177"/>
      <c r="X164" s="177"/>
      <c r="Y164" s="177"/>
      <c r="Z164" s="177"/>
      <c r="AA164" s="181"/>
      <c r="AT164" s="182" t="s">
        <v>163</v>
      </c>
      <c r="AU164" s="182" t="s">
        <v>109</v>
      </c>
      <c r="AV164" s="10" t="s">
        <v>84</v>
      </c>
      <c r="AW164" s="10" t="s">
        <v>33</v>
      </c>
      <c r="AX164" s="10" t="s">
        <v>76</v>
      </c>
      <c r="AY164" s="182" t="s">
        <v>156</v>
      </c>
    </row>
    <row r="165" spans="2:65" s="11" customFormat="1" ht="16.5" customHeight="1">
      <c r="B165" s="183"/>
      <c r="C165" s="184"/>
      <c r="D165" s="184"/>
      <c r="E165" s="185" t="s">
        <v>22</v>
      </c>
      <c r="F165" s="258" t="s">
        <v>198</v>
      </c>
      <c r="G165" s="259"/>
      <c r="H165" s="259"/>
      <c r="I165" s="259"/>
      <c r="J165" s="184"/>
      <c r="K165" s="186">
        <v>11</v>
      </c>
      <c r="L165" s="184"/>
      <c r="M165" s="184"/>
      <c r="N165" s="184"/>
      <c r="O165" s="184"/>
      <c r="P165" s="184"/>
      <c r="Q165" s="184"/>
      <c r="R165" s="187"/>
      <c r="T165" s="188"/>
      <c r="U165" s="184"/>
      <c r="V165" s="184"/>
      <c r="W165" s="184"/>
      <c r="X165" s="184"/>
      <c r="Y165" s="184"/>
      <c r="Z165" s="184"/>
      <c r="AA165" s="189"/>
      <c r="AT165" s="190" t="s">
        <v>163</v>
      </c>
      <c r="AU165" s="190" t="s">
        <v>109</v>
      </c>
      <c r="AV165" s="11" t="s">
        <v>109</v>
      </c>
      <c r="AW165" s="11" t="s">
        <v>33</v>
      </c>
      <c r="AX165" s="11" t="s">
        <v>76</v>
      </c>
      <c r="AY165" s="190" t="s">
        <v>156</v>
      </c>
    </row>
    <row r="166" spans="2:65" s="10" customFormat="1" ht="16.5" customHeight="1">
      <c r="B166" s="176"/>
      <c r="C166" s="177"/>
      <c r="D166" s="177"/>
      <c r="E166" s="178" t="s">
        <v>22</v>
      </c>
      <c r="F166" s="260" t="s">
        <v>164</v>
      </c>
      <c r="G166" s="261"/>
      <c r="H166" s="261"/>
      <c r="I166" s="261"/>
      <c r="J166" s="177"/>
      <c r="K166" s="178" t="s">
        <v>22</v>
      </c>
      <c r="L166" s="177"/>
      <c r="M166" s="177"/>
      <c r="N166" s="177"/>
      <c r="O166" s="177"/>
      <c r="P166" s="177"/>
      <c r="Q166" s="177"/>
      <c r="R166" s="179"/>
      <c r="T166" s="180"/>
      <c r="U166" s="177"/>
      <c r="V166" s="177"/>
      <c r="W166" s="177"/>
      <c r="X166" s="177"/>
      <c r="Y166" s="177"/>
      <c r="Z166" s="177"/>
      <c r="AA166" s="181"/>
      <c r="AT166" s="182" t="s">
        <v>163</v>
      </c>
      <c r="AU166" s="182" t="s">
        <v>109</v>
      </c>
      <c r="AV166" s="10" t="s">
        <v>84</v>
      </c>
      <c r="AW166" s="10" t="s">
        <v>33</v>
      </c>
      <c r="AX166" s="10" t="s">
        <v>76</v>
      </c>
      <c r="AY166" s="182" t="s">
        <v>156</v>
      </c>
    </row>
    <row r="167" spans="2:65" s="11" customFormat="1" ht="16.5" customHeight="1">
      <c r="B167" s="183"/>
      <c r="C167" s="184"/>
      <c r="D167" s="184"/>
      <c r="E167" s="185" t="s">
        <v>22</v>
      </c>
      <c r="F167" s="258" t="s">
        <v>199</v>
      </c>
      <c r="G167" s="259"/>
      <c r="H167" s="259"/>
      <c r="I167" s="259"/>
      <c r="J167" s="184"/>
      <c r="K167" s="186">
        <v>10.199999999999999</v>
      </c>
      <c r="L167" s="184"/>
      <c r="M167" s="184"/>
      <c r="N167" s="184"/>
      <c r="O167" s="184"/>
      <c r="P167" s="184"/>
      <c r="Q167" s="184"/>
      <c r="R167" s="187"/>
      <c r="T167" s="188"/>
      <c r="U167" s="184"/>
      <c r="V167" s="184"/>
      <c r="W167" s="184"/>
      <c r="X167" s="184"/>
      <c r="Y167" s="184"/>
      <c r="Z167" s="184"/>
      <c r="AA167" s="189"/>
      <c r="AT167" s="190" t="s">
        <v>163</v>
      </c>
      <c r="AU167" s="190" t="s">
        <v>109</v>
      </c>
      <c r="AV167" s="11" t="s">
        <v>109</v>
      </c>
      <c r="AW167" s="11" t="s">
        <v>33</v>
      </c>
      <c r="AX167" s="11" t="s">
        <v>76</v>
      </c>
      <c r="AY167" s="190" t="s">
        <v>156</v>
      </c>
    </row>
    <row r="168" spans="2:65" s="10" customFormat="1" ht="16.5" customHeight="1">
      <c r="B168" s="176"/>
      <c r="C168" s="177"/>
      <c r="D168" s="177"/>
      <c r="E168" s="178" t="s">
        <v>22</v>
      </c>
      <c r="F168" s="260" t="s">
        <v>200</v>
      </c>
      <c r="G168" s="261"/>
      <c r="H168" s="261"/>
      <c r="I168" s="261"/>
      <c r="J168" s="177"/>
      <c r="K168" s="178" t="s">
        <v>22</v>
      </c>
      <c r="L168" s="177"/>
      <c r="M168" s="177"/>
      <c r="N168" s="177"/>
      <c r="O168" s="177"/>
      <c r="P168" s="177"/>
      <c r="Q168" s="177"/>
      <c r="R168" s="179"/>
      <c r="T168" s="180"/>
      <c r="U168" s="177"/>
      <c r="V168" s="177"/>
      <c r="W168" s="177"/>
      <c r="X168" s="177"/>
      <c r="Y168" s="177"/>
      <c r="Z168" s="177"/>
      <c r="AA168" s="181"/>
      <c r="AT168" s="182" t="s">
        <v>163</v>
      </c>
      <c r="AU168" s="182" t="s">
        <v>109</v>
      </c>
      <c r="AV168" s="10" t="s">
        <v>84</v>
      </c>
      <c r="AW168" s="10" t="s">
        <v>33</v>
      </c>
      <c r="AX168" s="10" t="s">
        <v>76</v>
      </c>
      <c r="AY168" s="182" t="s">
        <v>156</v>
      </c>
    </row>
    <row r="169" spans="2:65" s="11" customFormat="1" ht="16.5" customHeight="1">
      <c r="B169" s="183"/>
      <c r="C169" s="184"/>
      <c r="D169" s="184"/>
      <c r="E169" s="185" t="s">
        <v>22</v>
      </c>
      <c r="F169" s="258" t="s">
        <v>165</v>
      </c>
      <c r="G169" s="259"/>
      <c r="H169" s="259"/>
      <c r="I169" s="259"/>
      <c r="J169" s="184"/>
      <c r="K169" s="186">
        <v>0.9</v>
      </c>
      <c r="L169" s="184"/>
      <c r="M169" s="184"/>
      <c r="N169" s="184"/>
      <c r="O169" s="184"/>
      <c r="P169" s="184"/>
      <c r="Q169" s="184"/>
      <c r="R169" s="187"/>
      <c r="T169" s="188"/>
      <c r="U169" s="184"/>
      <c r="V169" s="184"/>
      <c r="W169" s="184"/>
      <c r="X169" s="184"/>
      <c r="Y169" s="184"/>
      <c r="Z169" s="184"/>
      <c r="AA169" s="189"/>
      <c r="AT169" s="190" t="s">
        <v>163</v>
      </c>
      <c r="AU169" s="190" t="s">
        <v>109</v>
      </c>
      <c r="AV169" s="11" t="s">
        <v>109</v>
      </c>
      <c r="AW169" s="11" t="s">
        <v>33</v>
      </c>
      <c r="AX169" s="11" t="s">
        <v>76</v>
      </c>
      <c r="AY169" s="190" t="s">
        <v>156</v>
      </c>
    </row>
    <row r="170" spans="2:65" s="12" customFormat="1" ht="16.5" customHeight="1">
      <c r="B170" s="191"/>
      <c r="C170" s="192"/>
      <c r="D170" s="192"/>
      <c r="E170" s="193" t="s">
        <v>22</v>
      </c>
      <c r="F170" s="262" t="s">
        <v>166</v>
      </c>
      <c r="G170" s="263"/>
      <c r="H170" s="263"/>
      <c r="I170" s="263"/>
      <c r="J170" s="192"/>
      <c r="K170" s="194">
        <v>193.8</v>
      </c>
      <c r="L170" s="192"/>
      <c r="M170" s="192"/>
      <c r="N170" s="192"/>
      <c r="O170" s="192"/>
      <c r="P170" s="192"/>
      <c r="Q170" s="192"/>
      <c r="R170" s="195"/>
      <c r="T170" s="196"/>
      <c r="U170" s="192"/>
      <c r="V170" s="192"/>
      <c r="W170" s="192"/>
      <c r="X170" s="192"/>
      <c r="Y170" s="192"/>
      <c r="Z170" s="192"/>
      <c r="AA170" s="197"/>
      <c r="AT170" s="198" t="s">
        <v>163</v>
      </c>
      <c r="AU170" s="198" t="s">
        <v>109</v>
      </c>
      <c r="AV170" s="12" t="s">
        <v>161</v>
      </c>
      <c r="AW170" s="12" t="s">
        <v>33</v>
      </c>
      <c r="AX170" s="12" t="s">
        <v>84</v>
      </c>
      <c r="AY170" s="198" t="s">
        <v>156</v>
      </c>
    </row>
    <row r="171" spans="2:65" s="1" customFormat="1" ht="38.25" customHeight="1">
      <c r="B171" s="37"/>
      <c r="C171" s="169" t="s">
        <v>177</v>
      </c>
      <c r="D171" s="169" t="s">
        <v>157</v>
      </c>
      <c r="E171" s="170" t="s">
        <v>201</v>
      </c>
      <c r="F171" s="265" t="s">
        <v>202</v>
      </c>
      <c r="G171" s="265"/>
      <c r="H171" s="265"/>
      <c r="I171" s="265"/>
      <c r="J171" s="171" t="s">
        <v>160</v>
      </c>
      <c r="K171" s="172">
        <v>4.4000000000000004</v>
      </c>
      <c r="L171" s="266">
        <v>0</v>
      </c>
      <c r="M171" s="267"/>
      <c r="N171" s="275">
        <f>ROUND(L171*K171,2)</f>
        <v>0</v>
      </c>
      <c r="O171" s="275"/>
      <c r="P171" s="275"/>
      <c r="Q171" s="275"/>
      <c r="R171" s="39"/>
      <c r="T171" s="173" t="s">
        <v>22</v>
      </c>
      <c r="U171" s="46" t="s">
        <v>41</v>
      </c>
      <c r="V171" s="38"/>
      <c r="W171" s="174">
        <f>V171*K171</f>
        <v>0</v>
      </c>
      <c r="X171" s="174">
        <v>0</v>
      </c>
      <c r="Y171" s="174">
        <f>X171*K171</f>
        <v>0</v>
      </c>
      <c r="Z171" s="174">
        <v>0</v>
      </c>
      <c r="AA171" s="175">
        <f>Z171*K171</f>
        <v>0</v>
      </c>
      <c r="AR171" s="22" t="s">
        <v>161</v>
      </c>
      <c r="AT171" s="22" t="s">
        <v>157</v>
      </c>
      <c r="AU171" s="22" t="s">
        <v>109</v>
      </c>
      <c r="AY171" s="22" t="s">
        <v>156</v>
      </c>
      <c r="BE171" s="112">
        <f>IF(U171="základní",N171,0)</f>
        <v>0</v>
      </c>
      <c r="BF171" s="112">
        <f>IF(U171="snížená",N171,0)</f>
        <v>0</v>
      </c>
      <c r="BG171" s="112">
        <f>IF(U171="zákl. přenesená",N171,0)</f>
        <v>0</v>
      </c>
      <c r="BH171" s="112">
        <f>IF(U171="sníž. přenesená",N171,0)</f>
        <v>0</v>
      </c>
      <c r="BI171" s="112">
        <f>IF(U171="nulová",N171,0)</f>
        <v>0</v>
      </c>
      <c r="BJ171" s="22" t="s">
        <v>84</v>
      </c>
      <c r="BK171" s="112">
        <f>ROUND(L171*K171,2)</f>
        <v>0</v>
      </c>
      <c r="BL171" s="22" t="s">
        <v>161</v>
      </c>
      <c r="BM171" s="22" t="s">
        <v>203</v>
      </c>
    </row>
    <row r="172" spans="2:65" s="10" customFormat="1" ht="16.5" customHeight="1">
      <c r="B172" s="176"/>
      <c r="C172" s="177"/>
      <c r="D172" s="177"/>
      <c r="E172" s="178" t="s">
        <v>22</v>
      </c>
      <c r="F172" s="268" t="s">
        <v>179</v>
      </c>
      <c r="G172" s="269"/>
      <c r="H172" s="269"/>
      <c r="I172" s="269"/>
      <c r="J172" s="177"/>
      <c r="K172" s="178" t="s">
        <v>22</v>
      </c>
      <c r="L172" s="177"/>
      <c r="M172" s="177"/>
      <c r="N172" s="177"/>
      <c r="O172" s="177"/>
      <c r="P172" s="177"/>
      <c r="Q172" s="177"/>
      <c r="R172" s="179"/>
      <c r="T172" s="180"/>
      <c r="U172" s="177"/>
      <c r="V172" s="177"/>
      <c r="W172" s="177"/>
      <c r="X172" s="177"/>
      <c r="Y172" s="177"/>
      <c r="Z172" s="177"/>
      <c r="AA172" s="181"/>
      <c r="AT172" s="182" t="s">
        <v>163</v>
      </c>
      <c r="AU172" s="182" t="s">
        <v>109</v>
      </c>
      <c r="AV172" s="10" t="s">
        <v>84</v>
      </c>
      <c r="AW172" s="10" t="s">
        <v>33</v>
      </c>
      <c r="AX172" s="10" t="s">
        <v>76</v>
      </c>
      <c r="AY172" s="182" t="s">
        <v>156</v>
      </c>
    </row>
    <row r="173" spans="2:65" s="11" customFormat="1" ht="16.5" customHeight="1">
      <c r="B173" s="183"/>
      <c r="C173" s="184"/>
      <c r="D173" s="184"/>
      <c r="E173" s="185" t="s">
        <v>22</v>
      </c>
      <c r="F173" s="258" t="s">
        <v>204</v>
      </c>
      <c r="G173" s="259"/>
      <c r="H173" s="259"/>
      <c r="I173" s="259"/>
      <c r="J173" s="184"/>
      <c r="K173" s="186">
        <v>2.2000000000000002</v>
      </c>
      <c r="L173" s="184"/>
      <c r="M173" s="184"/>
      <c r="N173" s="184"/>
      <c r="O173" s="184"/>
      <c r="P173" s="184"/>
      <c r="Q173" s="184"/>
      <c r="R173" s="187"/>
      <c r="T173" s="188"/>
      <c r="U173" s="184"/>
      <c r="V173" s="184"/>
      <c r="W173" s="184"/>
      <c r="X173" s="184"/>
      <c r="Y173" s="184"/>
      <c r="Z173" s="184"/>
      <c r="AA173" s="189"/>
      <c r="AT173" s="190" t="s">
        <v>163</v>
      </c>
      <c r="AU173" s="190" t="s">
        <v>109</v>
      </c>
      <c r="AV173" s="11" t="s">
        <v>109</v>
      </c>
      <c r="AW173" s="11" t="s">
        <v>33</v>
      </c>
      <c r="AX173" s="11" t="s">
        <v>76</v>
      </c>
      <c r="AY173" s="190" t="s">
        <v>156</v>
      </c>
    </row>
    <row r="174" spans="2:65" s="10" customFormat="1" ht="16.5" customHeight="1">
      <c r="B174" s="176"/>
      <c r="C174" s="177"/>
      <c r="D174" s="177"/>
      <c r="E174" s="178" t="s">
        <v>22</v>
      </c>
      <c r="F174" s="260" t="s">
        <v>192</v>
      </c>
      <c r="G174" s="261"/>
      <c r="H174" s="261"/>
      <c r="I174" s="261"/>
      <c r="J174" s="177"/>
      <c r="K174" s="178" t="s">
        <v>22</v>
      </c>
      <c r="L174" s="177"/>
      <c r="M174" s="177"/>
      <c r="N174" s="177"/>
      <c r="O174" s="177"/>
      <c r="P174" s="177"/>
      <c r="Q174" s="177"/>
      <c r="R174" s="179"/>
      <c r="T174" s="180"/>
      <c r="U174" s="177"/>
      <c r="V174" s="177"/>
      <c r="W174" s="177"/>
      <c r="X174" s="177"/>
      <c r="Y174" s="177"/>
      <c r="Z174" s="177"/>
      <c r="AA174" s="181"/>
      <c r="AT174" s="182" t="s">
        <v>163</v>
      </c>
      <c r="AU174" s="182" t="s">
        <v>109</v>
      </c>
      <c r="AV174" s="10" t="s">
        <v>84</v>
      </c>
      <c r="AW174" s="10" t="s">
        <v>33</v>
      </c>
      <c r="AX174" s="10" t="s">
        <v>76</v>
      </c>
      <c r="AY174" s="182" t="s">
        <v>156</v>
      </c>
    </row>
    <row r="175" spans="2:65" s="11" customFormat="1" ht="16.5" customHeight="1">
      <c r="B175" s="183"/>
      <c r="C175" s="184"/>
      <c r="D175" s="184"/>
      <c r="E175" s="185" t="s">
        <v>22</v>
      </c>
      <c r="F175" s="258" t="s">
        <v>204</v>
      </c>
      <c r="G175" s="259"/>
      <c r="H175" s="259"/>
      <c r="I175" s="259"/>
      <c r="J175" s="184"/>
      <c r="K175" s="186">
        <v>2.2000000000000002</v>
      </c>
      <c r="L175" s="184"/>
      <c r="M175" s="184"/>
      <c r="N175" s="184"/>
      <c r="O175" s="184"/>
      <c r="P175" s="184"/>
      <c r="Q175" s="184"/>
      <c r="R175" s="187"/>
      <c r="T175" s="188"/>
      <c r="U175" s="184"/>
      <c r="V175" s="184"/>
      <c r="W175" s="184"/>
      <c r="X175" s="184"/>
      <c r="Y175" s="184"/>
      <c r="Z175" s="184"/>
      <c r="AA175" s="189"/>
      <c r="AT175" s="190" t="s">
        <v>163</v>
      </c>
      <c r="AU175" s="190" t="s">
        <v>109</v>
      </c>
      <c r="AV175" s="11" t="s">
        <v>109</v>
      </c>
      <c r="AW175" s="11" t="s">
        <v>33</v>
      </c>
      <c r="AX175" s="11" t="s">
        <v>76</v>
      </c>
      <c r="AY175" s="190" t="s">
        <v>156</v>
      </c>
    </row>
    <row r="176" spans="2:65" s="12" customFormat="1" ht="16.5" customHeight="1">
      <c r="B176" s="191"/>
      <c r="C176" s="192"/>
      <c r="D176" s="192"/>
      <c r="E176" s="193" t="s">
        <v>22</v>
      </c>
      <c r="F176" s="262" t="s">
        <v>166</v>
      </c>
      <c r="G176" s="263"/>
      <c r="H176" s="263"/>
      <c r="I176" s="263"/>
      <c r="J176" s="192"/>
      <c r="K176" s="194">
        <v>4.4000000000000004</v>
      </c>
      <c r="L176" s="192"/>
      <c r="M176" s="192"/>
      <c r="N176" s="192"/>
      <c r="O176" s="192"/>
      <c r="P176" s="192"/>
      <c r="Q176" s="192"/>
      <c r="R176" s="195"/>
      <c r="T176" s="196"/>
      <c r="U176" s="192"/>
      <c r="V176" s="192"/>
      <c r="W176" s="192"/>
      <c r="X176" s="192"/>
      <c r="Y176" s="192"/>
      <c r="Z176" s="192"/>
      <c r="AA176" s="197"/>
      <c r="AT176" s="198" t="s">
        <v>163</v>
      </c>
      <c r="AU176" s="198" t="s">
        <v>109</v>
      </c>
      <c r="AV176" s="12" t="s">
        <v>161</v>
      </c>
      <c r="AW176" s="12" t="s">
        <v>33</v>
      </c>
      <c r="AX176" s="12" t="s">
        <v>84</v>
      </c>
      <c r="AY176" s="198" t="s">
        <v>156</v>
      </c>
    </row>
    <row r="177" spans="2:65" s="1" customFormat="1" ht="25.5" customHeight="1">
      <c r="B177" s="37"/>
      <c r="C177" s="169" t="s">
        <v>205</v>
      </c>
      <c r="D177" s="169" t="s">
        <v>157</v>
      </c>
      <c r="E177" s="170" t="s">
        <v>206</v>
      </c>
      <c r="F177" s="265" t="s">
        <v>207</v>
      </c>
      <c r="G177" s="265"/>
      <c r="H177" s="265"/>
      <c r="I177" s="265"/>
      <c r="J177" s="171" t="s">
        <v>208</v>
      </c>
      <c r="K177" s="172">
        <v>2</v>
      </c>
      <c r="L177" s="266">
        <v>0</v>
      </c>
      <c r="M177" s="267"/>
      <c r="N177" s="275">
        <f>ROUND(L177*K177,2)</f>
        <v>0</v>
      </c>
      <c r="O177" s="275"/>
      <c r="P177" s="275"/>
      <c r="Q177" s="275"/>
      <c r="R177" s="39"/>
      <c r="T177" s="173" t="s">
        <v>22</v>
      </c>
      <c r="U177" s="46" t="s">
        <v>41</v>
      </c>
      <c r="V177" s="38"/>
      <c r="W177" s="174">
        <f>V177*K177</f>
        <v>0</v>
      </c>
      <c r="X177" s="174">
        <v>0</v>
      </c>
      <c r="Y177" s="174">
        <f>X177*K177</f>
        <v>0</v>
      </c>
      <c r="Z177" s="174">
        <v>0</v>
      </c>
      <c r="AA177" s="175">
        <f>Z177*K177</f>
        <v>0</v>
      </c>
      <c r="AR177" s="22" t="s">
        <v>161</v>
      </c>
      <c r="AT177" s="22" t="s">
        <v>157</v>
      </c>
      <c r="AU177" s="22" t="s">
        <v>109</v>
      </c>
      <c r="AY177" s="22" t="s">
        <v>156</v>
      </c>
      <c r="BE177" s="112">
        <f>IF(U177="základní",N177,0)</f>
        <v>0</v>
      </c>
      <c r="BF177" s="112">
        <f>IF(U177="snížená",N177,0)</f>
        <v>0</v>
      </c>
      <c r="BG177" s="112">
        <f>IF(U177="zákl. přenesená",N177,0)</f>
        <v>0</v>
      </c>
      <c r="BH177" s="112">
        <f>IF(U177="sníž. přenesená",N177,0)</f>
        <v>0</v>
      </c>
      <c r="BI177" s="112">
        <f>IF(U177="nulová",N177,0)</f>
        <v>0</v>
      </c>
      <c r="BJ177" s="22" t="s">
        <v>84</v>
      </c>
      <c r="BK177" s="112">
        <f>ROUND(L177*K177,2)</f>
        <v>0</v>
      </c>
      <c r="BL177" s="22" t="s">
        <v>161</v>
      </c>
      <c r="BM177" s="22" t="s">
        <v>209</v>
      </c>
    </row>
    <row r="178" spans="2:65" s="10" customFormat="1" ht="16.5" customHeight="1">
      <c r="B178" s="176"/>
      <c r="C178" s="177"/>
      <c r="D178" s="177"/>
      <c r="E178" s="178" t="s">
        <v>22</v>
      </c>
      <c r="F178" s="268" t="s">
        <v>210</v>
      </c>
      <c r="G178" s="269"/>
      <c r="H178" s="269"/>
      <c r="I178" s="269"/>
      <c r="J178" s="177"/>
      <c r="K178" s="178" t="s">
        <v>22</v>
      </c>
      <c r="L178" s="177"/>
      <c r="M178" s="177"/>
      <c r="N178" s="177"/>
      <c r="O178" s="177"/>
      <c r="P178" s="177"/>
      <c r="Q178" s="177"/>
      <c r="R178" s="179"/>
      <c r="T178" s="180"/>
      <c r="U178" s="177"/>
      <c r="V178" s="177"/>
      <c r="W178" s="177"/>
      <c r="X178" s="177"/>
      <c r="Y178" s="177"/>
      <c r="Z178" s="177"/>
      <c r="AA178" s="181"/>
      <c r="AT178" s="182" t="s">
        <v>163</v>
      </c>
      <c r="AU178" s="182" t="s">
        <v>109</v>
      </c>
      <c r="AV178" s="10" t="s">
        <v>84</v>
      </c>
      <c r="AW178" s="10" t="s">
        <v>33</v>
      </c>
      <c r="AX178" s="10" t="s">
        <v>76</v>
      </c>
      <c r="AY178" s="182" t="s">
        <v>156</v>
      </c>
    </row>
    <row r="179" spans="2:65" s="10" customFormat="1" ht="16.5" customHeight="1">
      <c r="B179" s="176"/>
      <c r="C179" s="177"/>
      <c r="D179" s="177"/>
      <c r="E179" s="178" t="s">
        <v>22</v>
      </c>
      <c r="F179" s="260" t="s">
        <v>189</v>
      </c>
      <c r="G179" s="261"/>
      <c r="H179" s="261"/>
      <c r="I179" s="261"/>
      <c r="J179" s="177"/>
      <c r="K179" s="178" t="s">
        <v>22</v>
      </c>
      <c r="L179" s="177"/>
      <c r="M179" s="177"/>
      <c r="N179" s="177"/>
      <c r="O179" s="177"/>
      <c r="P179" s="177"/>
      <c r="Q179" s="177"/>
      <c r="R179" s="179"/>
      <c r="T179" s="180"/>
      <c r="U179" s="177"/>
      <c r="V179" s="177"/>
      <c r="W179" s="177"/>
      <c r="X179" s="177"/>
      <c r="Y179" s="177"/>
      <c r="Z179" s="177"/>
      <c r="AA179" s="181"/>
      <c r="AT179" s="182" t="s">
        <v>163</v>
      </c>
      <c r="AU179" s="182" t="s">
        <v>109</v>
      </c>
      <c r="AV179" s="10" t="s">
        <v>84</v>
      </c>
      <c r="AW179" s="10" t="s">
        <v>33</v>
      </c>
      <c r="AX179" s="10" t="s">
        <v>76</v>
      </c>
      <c r="AY179" s="182" t="s">
        <v>156</v>
      </c>
    </row>
    <row r="180" spans="2:65" s="11" customFormat="1" ht="16.5" customHeight="1">
      <c r="B180" s="183"/>
      <c r="C180" s="184"/>
      <c r="D180" s="184"/>
      <c r="E180" s="185" t="s">
        <v>22</v>
      </c>
      <c r="F180" s="258" t="s">
        <v>84</v>
      </c>
      <c r="G180" s="259"/>
      <c r="H180" s="259"/>
      <c r="I180" s="259"/>
      <c r="J180" s="184"/>
      <c r="K180" s="186">
        <v>1</v>
      </c>
      <c r="L180" s="184"/>
      <c r="M180" s="184"/>
      <c r="N180" s="184"/>
      <c r="O180" s="184"/>
      <c r="P180" s="184"/>
      <c r="Q180" s="184"/>
      <c r="R180" s="187"/>
      <c r="T180" s="188"/>
      <c r="U180" s="184"/>
      <c r="V180" s="184"/>
      <c r="W180" s="184"/>
      <c r="X180" s="184"/>
      <c r="Y180" s="184"/>
      <c r="Z180" s="184"/>
      <c r="AA180" s="189"/>
      <c r="AT180" s="190" t="s">
        <v>163</v>
      </c>
      <c r="AU180" s="190" t="s">
        <v>109</v>
      </c>
      <c r="AV180" s="11" t="s">
        <v>109</v>
      </c>
      <c r="AW180" s="11" t="s">
        <v>33</v>
      </c>
      <c r="AX180" s="11" t="s">
        <v>76</v>
      </c>
      <c r="AY180" s="190" t="s">
        <v>156</v>
      </c>
    </row>
    <row r="181" spans="2:65" s="10" customFormat="1" ht="16.5" customHeight="1">
      <c r="B181" s="176"/>
      <c r="C181" s="177"/>
      <c r="D181" s="177"/>
      <c r="E181" s="178" t="s">
        <v>22</v>
      </c>
      <c r="F181" s="260" t="s">
        <v>211</v>
      </c>
      <c r="G181" s="261"/>
      <c r="H181" s="261"/>
      <c r="I181" s="261"/>
      <c r="J181" s="177"/>
      <c r="K181" s="178" t="s">
        <v>22</v>
      </c>
      <c r="L181" s="177"/>
      <c r="M181" s="177"/>
      <c r="N181" s="177"/>
      <c r="O181" s="177"/>
      <c r="P181" s="177"/>
      <c r="Q181" s="177"/>
      <c r="R181" s="179"/>
      <c r="T181" s="180"/>
      <c r="U181" s="177"/>
      <c r="V181" s="177"/>
      <c r="W181" s="177"/>
      <c r="X181" s="177"/>
      <c r="Y181" s="177"/>
      <c r="Z181" s="177"/>
      <c r="AA181" s="181"/>
      <c r="AT181" s="182" t="s">
        <v>163</v>
      </c>
      <c r="AU181" s="182" t="s">
        <v>109</v>
      </c>
      <c r="AV181" s="10" t="s">
        <v>84</v>
      </c>
      <c r="AW181" s="10" t="s">
        <v>33</v>
      </c>
      <c r="AX181" s="10" t="s">
        <v>76</v>
      </c>
      <c r="AY181" s="182" t="s">
        <v>156</v>
      </c>
    </row>
    <row r="182" spans="2:65" s="10" customFormat="1" ht="16.5" customHeight="1">
      <c r="B182" s="176"/>
      <c r="C182" s="177"/>
      <c r="D182" s="177"/>
      <c r="E182" s="178" t="s">
        <v>22</v>
      </c>
      <c r="F182" s="260" t="s">
        <v>164</v>
      </c>
      <c r="G182" s="261"/>
      <c r="H182" s="261"/>
      <c r="I182" s="261"/>
      <c r="J182" s="177"/>
      <c r="K182" s="178" t="s">
        <v>22</v>
      </c>
      <c r="L182" s="177"/>
      <c r="M182" s="177"/>
      <c r="N182" s="177"/>
      <c r="O182" s="177"/>
      <c r="P182" s="177"/>
      <c r="Q182" s="177"/>
      <c r="R182" s="179"/>
      <c r="T182" s="180"/>
      <c r="U182" s="177"/>
      <c r="V182" s="177"/>
      <c r="W182" s="177"/>
      <c r="X182" s="177"/>
      <c r="Y182" s="177"/>
      <c r="Z182" s="177"/>
      <c r="AA182" s="181"/>
      <c r="AT182" s="182" t="s">
        <v>163</v>
      </c>
      <c r="AU182" s="182" t="s">
        <v>109</v>
      </c>
      <c r="AV182" s="10" t="s">
        <v>84</v>
      </c>
      <c r="AW182" s="10" t="s">
        <v>33</v>
      </c>
      <c r="AX182" s="10" t="s">
        <v>76</v>
      </c>
      <c r="AY182" s="182" t="s">
        <v>156</v>
      </c>
    </row>
    <row r="183" spans="2:65" s="11" customFormat="1" ht="16.5" customHeight="1">
      <c r="B183" s="183"/>
      <c r="C183" s="184"/>
      <c r="D183" s="184"/>
      <c r="E183" s="185" t="s">
        <v>22</v>
      </c>
      <c r="F183" s="258" t="s">
        <v>84</v>
      </c>
      <c r="G183" s="259"/>
      <c r="H183" s="259"/>
      <c r="I183" s="259"/>
      <c r="J183" s="184"/>
      <c r="K183" s="186">
        <v>1</v>
      </c>
      <c r="L183" s="184"/>
      <c r="M183" s="184"/>
      <c r="N183" s="184"/>
      <c r="O183" s="184"/>
      <c r="P183" s="184"/>
      <c r="Q183" s="184"/>
      <c r="R183" s="187"/>
      <c r="T183" s="188"/>
      <c r="U183" s="184"/>
      <c r="V183" s="184"/>
      <c r="W183" s="184"/>
      <c r="X183" s="184"/>
      <c r="Y183" s="184"/>
      <c r="Z183" s="184"/>
      <c r="AA183" s="189"/>
      <c r="AT183" s="190" t="s">
        <v>163</v>
      </c>
      <c r="AU183" s="190" t="s">
        <v>109</v>
      </c>
      <c r="AV183" s="11" t="s">
        <v>109</v>
      </c>
      <c r="AW183" s="11" t="s">
        <v>33</v>
      </c>
      <c r="AX183" s="11" t="s">
        <v>76</v>
      </c>
      <c r="AY183" s="190" t="s">
        <v>156</v>
      </c>
    </row>
    <row r="184" spans="2:65" s="12" customFormat="1" ht="16.5" customHeight="1">
      <c r="B184" s="191"/>
      <c r="C184" s="192"/>
      <c r="D184" s="192"/>
      <c r="E184" s="193" t="s">
        <v>22</v>
      </c>
      <c r="F184" s="262" t="s">
        <v>166</v>
      </c>
      <c r="G184" s="263"/>
      <c r="H184" s="263"/>
      <c r="I184" s="263"/>
      <c r="J184" s="192"/>
      <c r="K184" s="194">
        <v>2</v>
      </c>
      <c r="L184" s="192"/>
      <c r="M184" s="192"/>
      <c r="N184" s="192"/>
      <c r="O184" s="192"/>
      <c r="P184" s="192"/>
      <c r="Q184" s="192"/>
      <c r="R184" s="195"/>
      <c r="T184" s="196"/>
      <c r="U184" s="192"/>
      <c r="V184" s="192"/>
      <c r="W184" s="192"/>
      <c r="X184" s="192"/>
      <c r="Y184" s="192"/>
      <c r="Z184" s="192"/>
      <c r="AA184" s="197"/>
      <c r="AT184" s="198" t="s">
        <v>163</v>
      </c>
      <c r="AU184" s="198" t="s">
        <v>109</v>
      </c>
      <c r="AV184" s="12" t="s">
        <v>161</v>
      </c>
      <c r="AW184" s="12" t="s">
        <v>33</v>
      </c>
      <c r="AX184" s="12" t="s">
        <v>84</v>
      </c>
      <c r="AY184" s="198" t="s">
        <v>156</v>
      </c>
    </row>
    <row r="185" spans="2:65" s="1" customFormat="1" ht="25.5" customHeight="1">
      <c r="B185" s="37"/>
      <c r="C185" s="199" t="s">
        <v>184</v>
      </c>
      <c r="D185" s="199" t="s">
        <v>212</v>
      </c>
      <c r="E185" s="200" t="s">
        <v>213</v>
      </c>
      <c r="F185" s="264" t="s">
        <v>214</v>
      </c>
      <c r="G185" s="264"/>
      <c r="H185" s="264"/>
      <c r="I185" s="264"/>
      <c r="J185" s="201" t="s">
        <v>208</v>
      </c>
      <c r="K185" s="202">
        <v>1</v>
      </c>
      <c r="L185" s="270">
        <v>0</v>
      </c>
      <c r="M185" s="271"/>
      <c r="N185" s="274">
        <f>ROUND(L185*K185,2)</f>
        <v>0</v>
      </c>
      <c r="O185" s="275"/>
      <c r="P185" s="275"/>
      <c r="Q185" s="275"/>
      <c r="R185" s="39"/>
      <c r="T185" s="173" t="s">
        <v>22</v>
      </c>
      <c r="U185" s="46" t="s">
        <v>41</v>
      </c>
      <c r="V185" s="38"/>
      <c r="W185" s="174">
        <f>V185*K185</f>
        <v>0</v>
      </c>
      <c r="X185" s="174">
        <v>0</v>
      </c>
      <c r="Y185" s="174">
        <f>X185*K185</f>
        <v>0</v>
      </c>
      <c r="Z185" s="174">
        <v>0</v>
      </c>
      <c r="AA185" s="175">
        <f>Z185*K185</f>
        <v>0</v>
      </c>
      <c r="AR185" s="22" t="s">
        <v>184</v>
      </c>
      <c r="AT185" s="22" t="s">
        <v>212</v>
      </c>
      <c r="AU185" s="22" t="s">
        <v>109</v>
      </c>
      <c r="AY185" s="22" t="s">
        <v>156</v>
      </c>
      <c r="BE185" s="112">
        <f>IF(U185="základní",N185,0)</f>
        <v>0</v>
      </c>
      <c r="BF185" s="112">
        <f>IF(U185="snížená",N185,0)</f>
        <v>0</v>
      </c>
      <c r="BG185" s="112">
        <f>IF(U185="zákl. přenesená",N185,0)</f>
        <v>0</v>
      </c>
      <c r="BH185" s="112">
        <f>IF(U185="sníž. přenesená",N185,0)</f>
        <v>0</v>
      </c>
      <c r="BI185" s="112">
        <f>IF(U185="nulová",N185,0)</f>
        <v>0</v>
      </c>
      <c r="BJ185" s="22" t="s">
        <v>84</v>
      </c>
      <c r="BK185" s="112">
        <f>ROUND(L185*K185,2)</f>
        <v>0</v>
      </c>
      <c r="BL185" s="22" t="s">
        <v>161</v>
      </c>
      <c r="BM185" s="22" t="s">
        <v>215</v>
      </c>
    </row>
    <row r="186" spans="2:65" s="1" customFormat="1" ht="25.5" customHeight="1">
      <c r="B186" s="37"/>
      <c r="C186" s="199" t="s">
        <v>216</v>
      </c>
      <c r="D186" s="199" t="s">
        <v>212</v>
      </c>
      <c r="E186" s="200" t="s">
        <v>217</v>
      </c>
      <c r="F186" s="264" t="s">
        <v>218</v>
      </c>
      <c r="G186" s="264"/>
      <c r="H186" s="264"/>
      <c r="I186" s="264"/>
      <c r="J186" s="201" t="s">
        <v>208</v>
      </c>
      <c r="K186" s="202">
        <v>1</v>
      </c>
      <c r="L186" s="270">
        <v>0</v>
      </c>
      <c r="M186" s="271"/>
      <c r="N186" s="274">
        <f>ROUND(L186*K186,2)</f>
        <v>0</v>
      </c>
      <c r="O186" s="275"/>
      <c r="P186" s="275"/>
      <c r="Q186" s="275"/>
      <c r="R186" s="39"/>
      <c r="T186" s="173" t="s">
        <v>22</v>
      </c>
      <c r="U186" s="46" t="s">
        <v>41</v>
      </c>
      <c r="V186" s="38"/>
      <c r="W186" s="174">
        <f>V186*K186</f>
        <v>0</v>
      </c>
      <c r="X186" s="174">
        <v>0</v>
      </c>
      <c r="Y186" s="174">
        <f>X186*K186</f>
        <v>0</v>
      </c>
      <c r="Z186" s="174">
        <v>0</v>
      </c>
      <c r="AA186" s="175">
        <f>Z186*K186</f>
        <v>0</v>
      </c>
      <c r="AR186" s="22" t="s">
        <v>184</v>
      </c>
      <c r="AT186" s="22" t="s">
        <v>212</v>
      </c>
      <c r="AU186" s="22" t="s">
        <v>109</v>
      </c>
      <c r="AY186" s="22" t="s">
        <v>156</v>
      </c>
      <c r="BE186" s="112">
        <f>IF(U186="základní",N186,0)</f>
        <v>0</v>
      </c>
      <c r="BF186" s="112">
        <f>IF(U186="snížená",N186,0)</f>
        <v>0</v>
      </c>
      <c r="BG186" s="112">
        <f>IF(U186="zákl. přenesená",N186,0)</f>
        <v>0</v>
      </c>
      <c r="BH186" s="112">
        <f>IF(U186="sníž. přenesená",N186,0)</f>
        <v>0</v>
      </c>
      <c r="BI186" s="112">
        <f>IF(U186="nulová",N186,0)</f>
        <v>0</v>
      </c>
      <c r="BJ186" s="22" t="s">
        <v>84</v>
      </c>
      <c r="BK186" s="112">
        <f>ROUND(L186*K186,2)</f>
        <v>0</v>
      </c>
      <c r="BL186" s="22" t="s">
        <v>161</v>
      </c>
      <c r="BM186" s="22" t="s">
        <v>219</v>
      </c>
    </row>
    <row r="187" spans="2:65" s="9" customFormat="1" ht="29.85" customHeight="1">
      <c r="B187" s="158"/>
      <c r="C187" s="159"/>
      <c r="D187" s="168" t="s">
        <v>122</v>
      </c>
      <c r="E187" s="168"/>
      <c r="F187" s="168"/>
      <c r="G187" s="168"/>
      <c r="H187" s="168"/>
      <c r="I187" s="168"/>
      <c r="J187" s="168"/>
      <c r="K187" s="168"/>
      <c r="L187" s="168"/>
      <c r="M187" s="168"/>
      <c r="N187" s="276">
        <f>BK187</f>
        <v>0</v>
      </c>
      <c r="O187" s="277"/>
      <c r="P187" s="277"/>
      <c r="Q187" s="277"/>
      <c r="R187" s="161"/>
      <c r="T187" s="162"/>
      <c r="U187" s="159"/>
      <c r="V187" s="159"/>
      <c r="W187" s="163">
        <f>SUM(W188:W192)</f>
        <v>0</v>
      </c>
      <c r="X187" s="159"/>
      <c r="Y187" s="163">
        <f>SUM(Y188:Y192)</f>
        <v>0</v>
      </c>
      <c r="Z187" s="159"/>
      <c r="AA187" s="164">
        <f>SUM(AA188:AA192)</f>
        <v>0</v>
      </c>
      <c r="AR187" s="165" t="s">
        <v>84</v>
      </c>
      <c r="AT187" s="166" t="s">
        <v>75</v>
      </c>
      <c r="AU187" s="166" t="s">
        <v>84</v>
      </c>
      <c r="AY187" s="165" t="s">
        <v>156</v>
      </c>
      <c r="BK187" s="167">
        <f>SUM(BK188:BK192)</f>
        <v>0</v>
      </c>
    </row>
    <row r="188" spans="2:65" s="1" customFormat="1" ht="38.25" customHeight="1">
      <c r="B188" s="37"/>
      <c r="C188" s="169" t="s">
        <v>188</v>
      </c>
      <c r="D188" s="169" t="s">
        <v>157</v>
      </c>
      <c r="E188" s="170" t="s">
        <v>220</v>
      </c>
      <c r="F188" s="265" t="s">
        <v>221</v>
      </c>
      <c r="G188" s="265"/>
      <c r="H188" s="265"/>
      <c r="I188" s="265"/>
      <c r="J188" s="171" t="s">
        <v>222</v>
      </c>
      <c r="K188" s="172">
        <v>5.8999999999999997E-2</v>
      </c>
      <c r="L188" s="266">
        <v>0</v>
      </c>
      <c r="M188" s="267"/>
      <c r="N188" s="275">
        <f>ROUND(L188*K188,2)</f>
        <v>0</v>
      </c>
      <c r="O188" s="275"/>
      <c r="P188" s="275"/>
      <c r="Q188" s="275"/>
      <c r="R188" s="39"/>
      <c r="T188" s="173" t="s">
        <v>22</v>
      </c>
      <c r="U188" s="46" t="s">
        <v>41</v>
      </c>
      <c r="V188" s="38"/>
      <c r="W188" s="174">
        <f>V188*K188</f>
        <v>0</v>
      </c>
      <c r="X188" s="174">
        <v>0</v>
      </c>
      <c r="Y188" s="174">
        <f>X188*K188</f>
        <v>0</v>
      </c>
      <c r="Z188" s="174">
        <v>0</v>
      </c>
      <c r="AA188" s="175">
        <f>Z188*K188</f>
        <v>0</v>
      </c>
      <c r="AR188" s="22" t="s">
        <v>161</v>
      </c>
      <c r="AT188" s="22" t="s">
        <v>157</v>
      </c>
      <c r="AU188" s="22" t="s">
        <v>109</v>
      </c>
      <c r="AY188" s="22" t="s">
        <v>156</v>
      </c>
      <c r="BE188" s="112">
        <f>IF(U188="základní",N188,0)</f>
        <v>0</v>
      </c>
      <c r="BF188" s="112">
        <f>IF(U188="snížená",N188,0)</f>
        <v>0</v>
      </c>
      <c r="BG188" s="112">
        <f>IF(U188="zákl. přenesená",N188,0)</f>
        <v>0</v>
      </c>
      <c r="BH188" s="112">
        <f>IF(U188="sníž. přenesená",N188,0)</f>
        <v>0</v>
      </c>
      <c r="BI188" s="112">
        <f>IF(U188="nulová",N188,0)</f>
        <v>0</v>
      </c>
      <c r="BJ188" s="22" t="s">
        <v>84</v>
      </c>
      <c r="BK188" s="112">
        <f>ROUND(L188*K188,2)</f>
        <v>0</v>
      </c>
      <c r="BL188" s="22" t="s">
        <v>161</v>
      </c>
      <c r="BM188" s="22" t="s">
        <v>223</v>
      </c>
    </row>
    <row r="189" spans="2:65" s="1" customFormat="1" ht="38.25" customHeight="1">
      <c r="B189" s="37"/>
      <c r="C189" s="169" t="s">
        <v>198</v>
      </c>
      <c r="D189" s="169" t="s">
        <v>157</v>
      </c>
      <c r="E189" s="170" t="s">
        <v>224</v>
      </c>
      <c r="F189" s="265" t="s">
        <v>225</v>
      </c>
      <c r="G189" s="265"/>
      <c r="H189" s="265"/>
      <c r="I189" s="265"/>
      <c r="J189" s="171" t="s">
        <v>222</v>
      </c>
      <c r="K189" s="172">
        <v>1.4159999999999999</v>
      </c>
      <c r="L189" s="266">
        <v>0</v>
      </c>
      <c r="M189" s="267"/>
      <c r="N189" s="275">
        <f>ROUND(L189*K189,2)</f>
        <v>0</v>
      </c>
      <c r="O189" s="275"/>
      <c r="P189" s="275"/>
      <c r="Q189" s="275"/>
      <c r="R189" s="39"/>
      <c r="T189" s="173" t="s">
        <v>22</v>
      </c>
      <c r="U189" s="46" t="s">
        <v>41</v>
      </c>
      <c r="V189" s="38"/>
      <c r="W189" s="174">
        <f>V189*K189</f>
        <v>0</v>
      </c>
      <c r="X189" s="174">
        <v>0</v>
      </c>
      <c r="Y189" s="174">
        <f>X189*K189</f>
        <v>0</v>
      </c>
      <c r="Z189" s="174">
        <v>0</v>
      </c>
      <c r="AA189" s="175">
        <f>Z189*K189</f>
        <v>0</v>
      </c>
      <c r="AR189" s="22" t="s">
        <v>161</v>
      </c>
      <c r="AT189" s="22" t="s">
        <v>157</v>
      </c>
      <c r="AU189" s="22" t="s">
        <v>109</v>
      </c>
      <c r="AY189" s="22" t="s">
        <v>156</v>
      </c>
      <c r="BE189" s="112">
        <f>IF(U189="základní",N189,0)</f>
        <v>0</v>
      </c>
      <c r="BF189" s="112">
        <f>IF(U189="snížená",N189,0)</f>
        <v>0</v>
      </c>
      <c r="BG189" s="112">
        <f>IF(U189="zákl. přenesená",N189,0)</f>
        <v>0</v>
      </c>
      <c r="BH189" s="112">
        <f>IF(U189="sníž. přenesená",N189,0)</f>
        <v>0</v>
      </c>
      <c r="BI189" s="112">
        <f>IF(U189="nulová",N189,0)</f>
        <v>0</v>
      </c>
      <c r="BJ189" s="22" t="s">
        <v>84</v>
      </c>
      <c r="BK189" s="112">
        <f>ROUND(L189*K189,2)</f>
        <v>0</v>
      </c>
      <c r="BL189" s="22" t="s">
        <v>161</v>
      </c>
      <c r="BM189" s="22" t="s">
        <v>226</v>
      </c>
    </row>
    <row r="190" spans="2:65" s="11" customFormat="1" ht="16.5" customHeight="1">
      <c r="B190" s="183"/>
      <c r="C190" s="184"/>
      <c r="D190" s="184"/>
      <c r="E190" s="185" t="s">
        <v>22</v>
      </c>
      <c r="F190" s="304" t="s">
        <v>227</v>
      </c>
      <c r="G190" s="305"/>
      <c r="H190" s="305"/>
      <c r="I190" s="305"/>
      <c r="J190" s="184"/>
      <c r="K190" s="186">
        <v>1.4159999999999999</v>
      </c>
      <c r="L190" s="184"/>
      <c r="M190" s="184"/>
      <c r="N190" s="184"/>
      <c r="O190" s="184"/>
      <c r="P190" s="184"/>
      <c r="Q190" s="184"/>
      <c r="R190" s="187"/>
      <c r="T190" s="188"/>
      <c r="U190" s="184"/>
      <c r="V190" s="184"/>
      <c r="W190" s="184"/>
      <c r="X190" s="184"/>
      <c r="Y190" s="184"/>
      <c r="Z190" s="184"/>
      <c r="AA190" s="189"/>
      <c r="AT190" s="190" t="s">
        <v>163</v>
      </c>
      <c r="AU190" s="190" t="s">
        <v>109</v>
      </c>
      <c r="AV190" s="11" t="s">
        <v>109</v>
      </c>
      <c r="AW190" s="11" t="s">
        <v>33</v>
      </c>
      <c r="AX190" s="11" t="s">
        <v>76</v>
      </c>
      <c r="AY190" s="190" t="s">
        <v>156</v>
      </c>
    </row>
    <row r="191" spans="2:65" s="12" customFormat="1" ht="16.5" customHeight="1">
      <c r="B191" s="191"/>
      <c r="C191" s="192"/>
      <c r="D191" s="192"/>
      <c r="E191" s="193" t="s">
        <v>22</v>
      </c>
      <c r="F191" s="262" t="s">
        <v>166</v>
      </c>
      <c r="G191" s="263"/>
      <c r="H191" s="263"/>
      <c r="I191" s="263"/>
      <c r="J191" s="192"/>
      <c r="K191" s="194">
        <v>1.4159999999999999</v>
      </c>
      <c r="L191" s="192"/>
      <c r="M191" s="192"/>
      <c r="N191" s="192"/>
      <c r="O191" s="192"/>
      <c r="P191" s="192"/>
      <c r="Q191" s="192"/>
      <c r="R191" s="195"/>
      <c r="T191" s="196"/>
      <c r="U191" s="192"/>
      <c r="V191" s="192"/>
      <c r="W191" s="192"/>
      <c r="X191" s="192"/>
      <c r="Y191" s="192"/>
      <c r="Z191" s="192"/>
      <c r="AA191" s="197"/>
      <c r="AT191" s="198" t="s">
        <v>163</v>
      </c>
      <c r="AU191" s="198" t="s">
        <v>109</v>
      </c>
      <c r="AV191" s="12" t="s">
        <v>161</v>
      </c>
      <c r="AW191" s="12" t="s">
        <v>33</v>
      </c>
      <c r="AX191" s="12" t="s">
        <v>84</v>
      </c>
      <c r="AY191" s="198" t="s">
        <v>156</v>
      </c>
    </row>
    <row r="192" spans="2:65" s="1" customFormat="1" ht="38.25" customHeight="1">
      <c r="B192" s="37"/>
      <c r="C192" s="169" t="s">
        <v>203</v>
      </c>
      <c r="D192" s="169" t="s">
        <v>157</v>
      </c>
      <c r="E192" s="170" t="s">
        <v>228</v>
      </c>
      <c r="F192" s="265" t="s">
        <v>229</v>
      </c>
      <c r="G192" s="265"/>
      <c r="H192" s="265"/>
      <c r="I192" s="265"/>
      <c r="J192" s="171" t="s">
        <v>222</v>
      </c>
      <c r="K192" s="172">
        <v>5.8999999999999997E-2</v>
      </c>
      <c r="L192" s="266">
        <v>0</v>
      </c>
      <c r="M192" s="267"/>
      <c r="N192" s="275">
        <f>ROUND(L192*K192,2)</f>
        <v>0</v>
      </c>
      <c r="O192" s="275"/>
      <c r="P192" s="275"/>
      <c r="Q192" s="275"/>
      <c r="R192" s="39"/>
      <c r="T192" s="173" t="s">
        <v>22</v>
      </c>
      <c r="U192" s="46" t="s">
        <v>41</v>
      </c>
      <c r="V192" s="38"/>
      <c r="W192" s="174">
        <f>V192*K192</f>
        <v>0</v>
      </c>
      <c r="X192" s="174">
        <v>0</v>
      </c>
      <c r="Y192" s="174">
        <f>X192*K192</f>
        <v>0</v>
      </c>
      <c r="Z192" s="174">
        <v>0</v>
      </c>
      <c r="AA192" s="175">
        <f>Z192*K192</f>
        <v>0</v>
      </c>
      <c r="AR192" s="22" t="s">
        <v>161</v>
      </c>
      <c r="AT192" s="22" t="s">
        <v>157</v>
      </c>
      <c r="AU192" s="22" t="s">
        <v>109</v>
      </c>
      <c r="AY192" s="22" t="s">
        <v>156</v>
      </c>
      <c r="BE192" s="112">
        <f>IF(U192="základní",N192,0)</f>
        <v>0</v>
      </c>
      <c r="BF192" s="112">
        <f>IF(U192="snížená",N192,0)</f>
        <v>0</v>
      </c>
      <c r="BG192" s="112">
        <f>IF(U192="zákl. přenesená",N192,0)</f>
        <v>0</v>
      </c>
      <c r="BH192" s="112">
        <f>IF(U192="sníž. přenesená",N192,0)</f>
        <v>0</v>
      </c>
      <c r="BI192" s="112">
        <f>IF(U192="nulová",N192,0)</f>
        <v>0</v>
      </c>
      <c r="BJ192" s="22" t="s">
        <v>84</v>
      </c>
      <c r="BK192" s="112">
        <f>ROUND(L192*K192,2)</f>
        <v>0</v>
      </c>
      <c r="BL192" s="22" t="s">
        <v>161</v>
      </c>
      <c r="BM192" s="22" t="s">
        <v>230</v>
      </c>
    </row>
    <row r="193" spans="2:65" s="9" customFormat="1" ht="29.85" customHeight="1">
      <c r="B193" s="158"/>
      <c r="C193" s="159"/>
      <c r="D193" s="168" t="s">
        <v>123</v>
      </c>
      <c r="E193" s="168"/>
      <c r="F193" s="168"/>
      <c r="G193" s="168"/>
      <c r="H193" s="168"/>
      <c r="I193" s="168"/>
      <c r="J193" s="168"/>
      <c r="K193" s="168"/>
      <c r="L193" s="168"/>
      <c r="M193" s="168"/>
      <c r="N193" s="276">
        <f>BK193</f>
        <v>0</v>
      </c>
      <c r="O193" s="277"/>
      <c r="P193" s="277"/>
      <c r="Q193" s="277"/>
      <c r="R193" s="161"/>
      <c r="T193" s="162"/>
      <c r="U193" s="159"/>
      <c r="V193" s="159"/>
      <c r="W193" s="163">
        <f>W194</f>
        <v>0</v>
      </c>
      <c r="X193" s="159"/>
      <c r="Y193" s="163">
        <f>Y194</f>
        <v>0</v>
      </c>
      <c r="Z193" s="159"/>
      <c r="AA193" s="164">
        <f>AA194</f>
        <v>0</v>
      </c>
      <c r="AR193" s="165" t="s">
        <v>84</v>
      </c>
      <c r="AT193" s="166" t="s">
        <v>75</v>
      </c>
      <c r="AU193" s="166" t="s">
        <v>84</v>
      </c>
      <c r="AY193" s="165" t="s">
        <v>156</v>
      </c>
      <c r="BK193" s="167">
        <f>BK194</f>
        <v>0</v>
      </c>
    </row>
    <row r="194" spans="2:65" s="1" customFormat="1" ht="25.5" customHeight="1">
      <c r="B194" s="37"/>
      <c r="C194" s="169" t="s">
        <v>231</v>
      </c>
      <c r="D194" s="169" t="s">
        <v>157</v>
      </c>
      <c r="E194" s="170" t="s">
        <v>232</v>
      </c>
      <c r="F194" s="265" t="s">
        <v>233</v>
      </c>
      <c r="G194" s="265"/>
      <c r="H194" s="265"/>
      <c r="I194" s="265"/>
      <c r="J194" s="171" t="s">
        <v>222</v>
      </c>
      <c r="K194" s="172">
        <v>1.5660000000000001</v>
      </c>
      <c r="L194" s="266">
        <v>0</v>
      </c>
      <c r="M194" s="267"/>
      <c r="N194" s="275">
        <f>ROUND(L194*K194,2)</f>
        <v>0</v>
      </c>
      <c r="O194" s="275"/>
      <c r="P194" s="275"/>
      <c r="Q194" s="275"/>
      <c r="R194" s="39"/>
      <c r="T194" s="173" t="s">
        <v>22</v>
      </c>
      <c r="U194" s="46" t="s">
        <v>41</v>
      </c>
      <c r="V194" s="38"/>
      <c r="W194" s="174">
        <f>V194*K194</f>
        <v>0</v>
      </c>
      <c r="X194" s="174">
        <v>0</v>
      </c>
      <c r="Y194" s="174">
        <f>X194*K194</f>
        <v>0</v>
      </c>
      <c r="Z194" s="174">
        <v>0</v>
      </c>
      <c r="AA194" s="175">
        <f>Z194*K194</f>
        <v>0</v>
      </c>
      <c r="AR194" s="22" t="s">
        <v>161</v>
      </c>
      <c r="AT194" s="22" t="s">
        <v>157</v>
      </c>
      <c r="AU194" s="22" t="s">
        <v>109</v>
      </c>
      <c r="AY194" s="22" t="s">
        <v>156</v>
      </c>
      <c r="BE194" s="112">
        <f>IF(U194="základní",N194,0)</f>
        <v>0</v>
      </c>
      <c r="BF194" s="112">
        <f>IF(U194="snížená",N194,0)</f>
        <v>0</v>
      </c>
      <c r="BG194" s="112">
        <f>IF(U194="zákl. přenesená",N194,0)</f>
        <v>0</v>
      </c>
      <c r="BH194" s="112">
        <f>IF(U194="sníž. přenesená",N194,0)</f>
        <v>0</v>
      </c>
      <c r="BI194" s="112">
        <f>IF(U194="nulová",N194,0)</f>
        <v>0</v>
      </c>
      <c r="BJ194" s="22" t="s">
        <v>84</v>
      </c>
      <c r="BK194" s="112">
        <f>ROUND(L194*K194,2)</f>
        <v>0</v>
      </c>
      <c r="BL194" s="22" t="s">
        <v>161</v>
      </c>
      <c r="BM194" s="22" t="s">
        <v>234</v>
      </c>
    </row>
    <row r="195" spans="2:65" s="9" customFormat="1" ht="37.35" customHeight="1">
      <c r="B195" s="158"/>
      <c r="C195" s="159"/>
      <c r="D195" s="160" t="s">
        <v>124</v>
      </c>
      <c r="E195" s="160"/>
      <c r="F195" s="160"/>
      <c r="G195" s="160"/>
      <c r="H195" s="160"/>
      <c r="I195" s="160"/>
      <c r="J195" s="160"/>
      <c r="K195" s="160"/>
      <c r="L195" s="160"/>
      <c r="M195" s="160"/>
      <c r="N195" s="306">
        <f>BK195</f>
        <v>0</v>
      </c>
      <c r="O195" s="307"/>
      <c r="P195" s="307"/>
      <c r="Q195" s="307"/>
      <c r="R195" s="161"/>
      <c r="T195" s="162"/>
      <c r="U195" s="159"/>
      <c r="V195" s="159"/>
      <c r="W195" s="163">
        <f>W196+W206+W209+W213+W282+W314+W325+W342</f>
        <v>0</v>
      </c>
      <c r="X195" s="159"/>
      <c r="Y195" s="163">
        <f>Y196+Y206+Y209+Y213+Y282+Y314+Y325+Y342</f>
        <v>0</v>
      </c>
      <c r="Z195" s="159"/>
      <c r="AA195" s="164">
        <f>AA196+AA206+AA209+AA213+AA282+AA314+AA325+AA342</f>
        <v>0</v>
      </c>
      <c r="AR195" s="165" t="s">
        <v>84</v>
      </c>
      <c r="AT195" s="166" t="s">
        <v>75</v>
      </c>
      <c r="AU195" s="166" t="s">
        <v>76</v>
      </c>
      <c r="AY195" s="165" t="s">
        <v>156</v>
      </c>
      <c r="BK195" s="167">
        <f>BK196+BK206+BK209+BK213+BK282+BK314+BK325+BK342</f>
        <v>0</v>
      </c>
    </row>
    <row r="196" spans="2:65" s="9" customFormat="1" ht="19.899999999999999" customHeight="1">
      <c r="B196" s="158"/>
      <c r="C196" s="159"/>
      <c r="D196" s="168" t="s">
        <v>125</v>
      </c>
      <c r="E196" s="168"/>
      <c r="F196" s="168"/>
      <c r="G196" s="168"/>
      <c r="H196" s="168"/>
      <c r="I196" s="168"/>
      <c r="J196" s="168"/>
      <c r="K196" s="168"/>
      <c r="L196" s="168"/>
      <c r="M196" s="168"/>
      <c r="N196" s="278">
        <f>BK196</f>
        <v>0</v>
      </c>
      <c r="O196" s="279"/>
      <c r="P196" s="279"/>
      <c r="Q196" s="279"/>
      <c r="R196" s="161"/>
      <c r="T196" s="162"/>
      <c r="U196" s="159"/>
      <c r="V196" s="159"/>
      <c r="W196" s="163">
        <f>SUM(W197:W205)</f>
        <v>0</v>
      </c>
      <c r="X196" s="159"/>
      <c r="Y196" s="163">
        <f>SUM(Y197:Y205)</f>
        <v>0</v>
      </c>
      <c r="Z196" s="159"/>
      <c r="AA196" s="164">
        <f>SUM(AA197:AA205)</f>
        <v>0</v>
      </c>
      <c r="AR196" s="165" t="s">
        <v>84</v>
      </c>
      <c r="AT196" s="166" t="s">
        <v>75</v>
      </c>
      <c r="AU196" s="166" t="s">
        <v>84</v>
      </c>
      <c r="AY196" s="165" t="s">
        <v>156</v>
      </c>
      <c r="BK196" s="167">
        <f>SUM(BK197:BK205)</f>
        <v>0</v>
      </c>
    </row>
    <row r="197" spans="2:65" s="1" customFormat="1" ht="38.25" customHeight="1">
      <c r="B197" s="37"/>
      <c r="C197" s="169" t="s">
        <v>209</v>
      </c>
      <c r="D197" s="169" t="s">
        <v>157</v>
      </c>
      <c r="E197" s="170" t="s">
        <v>235</v>
      </c>
      <c r="F197" s="265" t="s">
        <v>236</v>
      </c>
      <c r="G197" s="265"/>
      <c r="H197" s="265"/>
      <c r="I197" s="265"/>
      <c r="J197" s="171" t="s">
        <v>160</v>
      </c>
      <c r="K197" s="172">
        <v>25.8</v>
      </c>
      <c r="L197" s="266">
        <v>0</v>
      </c>
      <c r="M197" s="267"/>
      <c r="N197" s="275">
        <f>ROUND(L197*K197,2)</f>
        <v>0</v>
      </c>
      <c r="O197" s="275"/>
      <c r="P197" s="275"/>
      <c r="Q197" s="275"/>
      <c r="R197" s="39"/>
      <c r="T197" s="173" t="s">
        <v>22</v>
      </c>
      <c r="U197" s="46" t="s">
        <v>41</v>
      </c>
      <c r="V197" s="38"/>
      <c r="W197" s="174">
        <f>V197*K197</f>
        <v>0</v>
      </c>
      <c r="X197" s="174">
        <v>0</v>
      </c>
      <c r="Y197" s="174">
        <f>X197*K197</f>
        <v>0</v>
      </c>
      <c r="Z197" s="174">
        <v>0</v>
      </c>
      <c r="AA197" s="175">
        <f>Z197*K197</f>
        <v>0</v>
      </c>
      <c r="AR197" s="22" t="s">
        <v>161</v>
      </c>
      <c r="AT197" s="22" t="s">
        <v>157</v>
      </c>
      <c r="AU197" s="22" t="s">
        <v>109</v>
      </c>
      <c r="AY197" s="22" t="s">
        <v>156</v>
      </c>
      <c r="BE197" s="112">
        <f>IF(U197="základní",N197,0)</f>
        <v>0</v>
      </c>
      <c r="BF197" s="112">
        <f>IF(U197="snížená",N197,0)</f>
        <v>0</v>
      </c>
      <c r="BG197" s="112">
        <f>IF(U197="zákl. přenesená",N197,0)</f>
        <v>0</v>
      </c>
      <c r="BH197" s="112">
        <f>IF(U197="sníž. přenesená",N197,0)</f>
        <v>0</v>
      </c>
      <c r="BI197" s="112">
        <f>IF(U197="nulová",N197,0)</f>
        <v>0</v>
      </c>
      <c r="BJ197" s="22" t="s">
        <v>84</v>
      </c>
      <c r="BK197" s="112">
        <f>ROUND(L197*K197,2)</f>
        <v>0</v>
      </c>
      <c r="BL197" s="22" t="s">
        <v>161</v>
      </c>
      <c r="BM197" s="22" t="s">
        <v>237</v>
      </c>
    </row>
    <row r="198" spans="2:65" s="10" customFormat="1" ht="16.5" customHeight="1">
      <c r="B198" s="176"/>
      <c r="C198" s="177"/>
      <c r="D198" s="177"/>
      <c r="E198" s="178" t="s">
        <v>22</v>
      </c>
      <c r="F198" s="268" t="s">
        <v>189</v>
      </c>
      <c r="G198" s="269"/>
      <c r="H198" s="269"/>
      <c r="I198" s="269"/>
      <c r="J198" s="177"/>
      <c r="K198" s="178" t="s">
        <v>22</v>
      </c>
      <c r="L198" s="177"/>
      <c r="M198" s="177"/>
      <c r="N198" s="177"/>
      <c r="O198" s="177"/>
      <c r="P198" s="177"/>
      <c r="Q198" s="177"/>
      <c r="R198" s="179"/>
      <c r="T198" s="180"/>
      <c r="U198" s="177"/>
      <c r="V198" s="177"/>
      <c r="W198" s="177"/>
      <c r="X198" s="177"/>
      <c r="Y198" s="177"/>
      <c r="Z198" s="177"/>
      <c r="AA198" s="181"/>
      <c r="AT198" s="182" t="s">
        <v>163</v>
      </c>
      <c r="AU198" s="182" t="s">
        <v>109</v>
      </c>
      <c r="AV198" s="10" t="s">
        <v>84</v>
      </c>
      <c r="AW198" s="10" t="s">
        <v>33</v>
      </c>
      <c r="AX198" s="10" t="s">
        <v>76</v>
      </c>
      <c r="AY198" s="182" t="s">
        <v>156</v>
      </c>
    </row>
    <row r="199" spans="2:65" s="11" customFormat="1" ht="16.5" customHeight="1">
      <c r="B199" s="183"/>
      <c r="C199" s="184"/>
      <c r="D199" s="184"/>
      <c r="E199" s="185" t="s">
        <v>22</v>
      </c>
      <c r="F199" s="258" t="s">
        <v>238</v>
      </c>
      <c r="G199" s="259"/>
      <c r="H199" s="259"/>
      <c r="I199" s="259"/>
      <c r="J199" s="184"/>
      <c r="K199" s="186">
        <v>7.8</v>
      </c>
      <c r="L199" s="184"/>
      <c r="M199" s="184"/>
      <c r="N199" s="184"/>
      <c r="O199" s="184"/>
      <c r="P199" s="184"/>
      <c r="Q199" s="184"/>
      <c r="R199" s="187"/>
      <c r="T199" s="188"/>
      <c r="U199" s="184"/>
      <c r="V199" s="184"/>
      <c r="W199" s="184"/>
      <c r="X199" s="184"/>
      <c r="Y199" s="184"/>
      <c r="Z199" s="184"/>
      <c r="AA199" s="189"/>
      <c r="AT199" s="190" t="s">
        <v>163</v>
      </c>
      <c r="AU199" s="190" t="s">
        <v>109</v>
      </c>
      <c r="AV199" s="11" t="s">
        <v>109</v>
      </c>
      <c r="AW199" s="11" t="s">
        <v>33</v>
      </c>
      <c r="AX199" s="11" t="s">
        <v>76</v>
      </c>
      <c r="AY199" s="190" t="s">
        <v>156</v>
      </c>
    </row>
    <row r="200" spans="2:65" s="10" customFormat="1" ht="16.5" customHeight="1">
      <c r="B200" s="176"/>
      <c r="C200" s="177"/>
      <c r="D200" s="177"/>
      <c r="E200" s="178" t="s">
        <v>22</v>
      </c>
      <c r="F200" s="260" t="s">
        <v>164</v>
      </c>
      <c r="G200" s="261"/>
      <c r="H200" s="261"/>
      <c r="I200" s="261"/>
      <c r="J200" s="177"/>
      <c r="K200" s="178" t="s">
        <v>22</v>
      </c>
      <c r="L200" s="177"/>
      <c r="M200" s="177"/>
      <c r="N200" s="177"/>
      <c r="O200" s="177"/>
      <c r="P200" s="177"/>
      <c r="Q200" s="177"/>
      <c r="R200" s="179"/>
      <c r="T200" s="180"/>
      <c r="U200" s="177"/>
      <c r="V200" s="177"/>
      <c r="W200" s="177"/>
      <c r="X200" s="177"/>
      <c r="Y200" s="177"/>
      <c r="Z200" s="177"/>
      <c r="AA200" s="181"/>
      <c r="AT200" s="182" t="s">
        <v>163</v>
      </c>
      <c r="AU200" s="182" t="s">
        <v>109</v>
      </c>
      <c r="AV200" s="10" t="s">
        <v>84</v>
      </c>
      <c r="AW200" s="10" t="s">
        <v>33</v>
      </c>
      <c r="AX200" s="10" t="s">
        <v>76</v>
      </c>
      <c r="AY200" s="182" t="s">
        <v>156</v>
      </c>
    </row>
    <row r="201" spans="2:65" s="11" customFormat="1" ht="16.5" customHeight="1">
      <c r="B201" s="183"/>
      <c r="C201" s="184"/>
      <c r="D201" s="184"/>
      <c r="E201" s="185" t="s">
        <v>22</v>
      </c>
      <c r="F201" s="258" t="s">
        <v>219</v>
      </c>
      <c r="G201" s="259"/>
      <c r="H201" s="259"/>
      <c r="I201" s="259"/>
      <c r="J201" s="184"/>
      <c r="K201" s="186">
        <v>18</v>
      </c>
      <c r="L201" s="184"/>
      <c r="M201" s="184"/>
      <c r="N201" s="184"/>
      <c r="O201" s="184"/>
      <c r="P201" s="184"/>
      <c r="Q201" s="184"/>
      <c r="R201" s="187"/>
      <c r="T201" s="188"/>
      <c r="U201" s="184"/>
      <c r="V201" s="184"/>
      <c r="W201" s="184"/>
      <c r="X201" s="184"/>
      <c r="Y201" s="184"/>
      <c r="Z201" s="184"/>
      <c r="AA201" s="189"/>
      <c r="AT201" s="190" t="s">
        <v>163</v>
      </c>
      <c r="AU201" s="190" t="s">
        <v>109</v>
      </c>
      <c r="AV201" s="11" t="s">
        <v>109</v>
      </c>
      <c r="AW201" s="11" t="s">
        <v>33</v>
      </c>
      <c r="AX201" s="11" t="s">
        <v>76</v>
      </c>
      <c r="AY201" s="190" t="s">
        <v>156</v>
      </c>
    </row>
    <row r="202" spans="2:65" s="12" customFormat="1" ht="16.5" customHeight="1">
      <c r="B202" s="191"/>
      <c r="C202" s="192"/>
      <c r="D202" s="192"/>
      <c r="E202" s="193" t="s">
        <v>22</v>
      </c>
      <c r="F202" s="262" t="s">
        <v>166</v>
      </c>
      <c r="G202" s="263"/>
      <c r="H202" s="263"/>
      <c r="I202" s="263"/>
      <c r="J202" s="192"/>
      <c r="K202" s="194">
        <v>25.8</v>
      </c>
      <c r="L202" s="192"/>
      <c r="M202" s="192"/>
      <c r="N202" s="192"/>
      <c r="O202" s="192"/>
      <c r="P202" s="192"/>
      <c r="Q202" s="192"/>
      <c r="R202" s="195"/>
      <c r="T202" s="196"/>
      <c r="U202" s="192"/>
      <c r="V202" s="192"/>
      <c r="W202" s="192"/>
      <c r="X202" s="192"/>
      <c r="Y202" s="192"/>
      <c r="Z202" s="192"/>
      <c r="AA202" s="197"/>
      <c r="AT202" s="198" t="s">
        <v>163</v>
      </c>
      <c r="AU202" s="198" t="s">
        <v>109</v>
      </c>
      <c r="AV202" s="12" t="s">
        <v>161</v>
      </c>
      <c r="AW202" s="12" t="s">
        <v>33</v>
      </c>
      <c r="AX202" s="12" t="s">
        <v>84</v>
      </c>
      <c r="AY202" s="198" t="s">
        <v>156</v>
      </c>
    </row>
    <row r="203" spans="2:65" s="1" customFormat="1" ht="25.5" customHeight="1">
      <c r="B203" s="37"/>
      <c r="C203" s="199" t="s">
        <v>11</v>
      </c>
      <c r="D203" s="199" t="s">
        <v>212</v>
      </c>
      <c r="E203" s="200" t="s">
        <v>239</v>
      </c>
      <c r="F203" s="264" t="s">
        <v>240</v>
      </c>
      <c r="G203" s="264"/>
      <c r="H203" s="264"/>
      <c r="I203" s="264"/>
      <c r="J203" s="201" t="s">
        <v>241</v>
      </c>
      <c r="K203" s="202">
        <v>3.1</v>
      </c>
      <c r="L203" s="270">
        <v>0</v>
      </c>
      <c r="M203" s="271"/>
      <c r="N203" s="274">
        <f>ROUND(L203*K203,2)</f>
        <v>0</v>
      </c>
      <c r="O203" s="275"/>
      <c r="P203" s="275"/>
      <c r="Q203" s="275"/>
      <c r="R203" s="39"/>
      <c r="T203" s="173" t="s">
        <v>22</v>
      </c>
      <c r="U203" s="46" t="s">
        <v>41</v>
      </c>
      <c r="V203" s="38"/>
      <c r="W203" s="174">
        <f>V203*K203</f>
        <v>0</v>
      </c>
      <c r="X203" s="174">
        <v>0</v>
      </c>
      <c r="Y203" s="174">
        <f>X203*K203</f>
        <v>0</v>
      </c>
      <c r="Z203" s="174">
        <v>0</v>
      </c>
      <c r="AA203" s="175">
        <f>Z203*K203</f>
        <v>0</v>
      </c>
      <c r="AR203" s="22" t="s">
        <v>184</v>
      </c>
      <c r="AT203" s="22" t="s">
        <v>212</v>
      </c>
      <c r="AU203" s="22" t="s">
        <v>109</v>
      </c>
      <c r="AY203" s="22" t="s">
        <v>156</v>
      </c>
      <c r="BE203" s="112">
        <f>IF(U203="základní",N203,0)</f>
        <v>0</v>
      </c>
      <c r="BF203" s="112">
        <f>IF(U203="snížená",N203,0)</f>
        <v>0</v>
      </c>
      <c r="BG203" s="112">
        <f>IF(U203="zákl. přenesená",N203,0)</f>
        <v>0</v>
      </c>
      <c r="BH203" s="112">
        <f>IF(U203="sníž. přenesená",N203,0)</f>
        <v>0</v>
      </c>
      <c r="BI203" s="112">
        <f>IF(U203="nulová",N203,0)</f>
        <v>0</v>
      </c>
      <c r="BJ203" s="22" t="s">
        <v>84</v>
      </c>
      <c r="BK203" s="112">
        <f>ROUND(L203*K203,2)</f>
        <v>0</v>
      </c>
      <c r="BL203" s="22" t="s">
        <v>161</v>
      </c>
      <c r="BM203" s="22" t="s">
        <v>242</v>
      </c>
    </row>
    <row r="204" spans="2:65" s="1" customFormat="1" ht="16.5" customHeight="1">
      <c r="B204" s="37"/>
      <c r="C204" s="38"/>
      <c r="D204" s="38"/>
      <c r="E204" s="38"/>
      <c r="F204" s="308" t="s">
        <v>243</v>
      </c>
      <c r="G204" s="309"/>
      <c r="H204" s="309"/>
      <c r="I204" s="309"/>
      <c r="J204" s="38"/>
      <c r="K204" s="38"/>
      <c r="L204" s="38"/>
      <c r="M204" s="38"/>
      <c r="N204" s="38"/>
      <c r="O204" s="38"/>
      <c r="P204" s="38"/>
      <c r="Q204" s="38"/>
      <c r="R204" s="39"/>
      <c r="T204" s="145"/>
      <c r="U204" s="38"/>
      <c r="V204" s="38"/>
      <c r="W204" s="38"/>
      <c r="X204" s="38"/>
      <c r="Y204" s="38"/>
      <c r="Z204" s="38"/>
      <c r="AA204" s="80"/>
      <c r="AT204" s="22" t="s">
        <v>244</v>
      </c>
      <c r="AU204" s="22" t="s">
        <v>109</v>
      </c>
    </row>
    <row r="205" spans="2:65" s="1" customFormat="1" ht="38.25" customHeight="1">
      <c r="B205" s="37"/>
      <c r="C205" s="169" t="s">
        <v>215</v>
      </c>
      <c r="D205" s="169" t="s">
        <v>157</v>
      </c>
      <c r="E205" s="170" t="s">
        <v>245</v>
      </c>
      <c r="F205" s="265" t="s">
        <v>246</v>
      </c>
      <c r="G205" s="265"/>
      <c r="H205" s="265"/>
      <c r="I205" s="265"/>
      <c r="J205" s="171" t="s">
        <v>222</v>
      </c>
      <c r="K205" s="172">
        <v>7.8E-2</v>
      </c>
      <c r="L205" s="266">
        <v>0</v>
      </c>
      <c r="M205" s="267"/>
      <c r="N205" s="275">
        <f>ROUND(L205*K205,2)</f>
        <v>0</v>
      </c>
      <c r="O205" s="275"/>
      <c r="P205" s="275"/>
      <c r="Q205" s="275"/>
      <c r="R205" s="39"/>
      <c r="T205" s="173" t="s">
        <v>22</v>
      </c>
      <c r="U205" s="46" t="s">
        <v>41</v>
      </c>
      <c r="V205" s="38"/>
      <c r="W205" s="174">
        <f>V205*K205</f>
        <v>0</v>
      </c>
      <c r="X205" s="174">
        <v>0</v>
      </c>
      <c r="Y205" s="174">
        <f>X205*K205</f>
        <v>0</v>
      </c>
      <c r="Z205" s="174">
        <v>0</v>
      </c>
      <c r="AA205" s="175">
        <f>Z205*K205</f>
        <v>0</v>
      </c>
      <c r="AR205" s="22" t="s">
        <v>161</v>
      </c>
      <c r="AT205" s="22" t="s">
        <v>157</v>
      </c>
      <c r="AU205" s="22" t="s">
        <v>109</v>
      </c>
      <c r="AY205" s="22" t="s">
        <v>156</v>
      </c>
      <c r="BE205" s="112">
        <f>IF(U205="základní",N205,0)</f>
        <v>0</v>
      </c>
      <c r="BF205" s="112">
        <f>IF(U205="snížená",N205,0)</f>
        <v>0</v>
      </c>
      <c r="BG205" s="112">
        <f>IF(U205="zákl. přenesená",N205,0)</f>
        <v>0</v>
      </c>
      <c r="BH205" s="112">
        <f>IF(U205="sníž. přenesená",N205,0)</f>
        <v>0</v>
      </c>
      <c r="BI205" s="112">
        <f>IF(U205="nulová",N205,0)</f>
        <v>0</v>
      </c>
      <c r="BJ205" s="22" t="s">
        <v>84</v>
      </c>
      <c r="BK205" s="112">
        <f>ROUND(L205*K205,2)</f>
        <v>0</v>
      </c>
      <c r="BL205" s="22" t="s">
        <v>161</v>
      </c>
      <c r="BM205" s="22" t="s">
        <v>247</v>
      </c>
    </row>
    <row r="206" spans="2:65" s="9" customFormat="1" ht="29.85" customHeight="1">
      <c r="B206" s="158"/>
      <c r="C206" s="159"/>
      <c r="D206" s="168" t="s">
        <v>126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276">
        <f>BK206</f>
        <v>0</v>
      </c>
      <c r="O206" s="277"/>
      <c r="P206" s="277"/>
      <c r="Q206" s="277"/>
      <c r="R206" s="161"/>
      <c r="T206" s="162"/>
      <c r="U206" s="159"/>
      <c r="V206" s="159"/>
      <c r="W206" s="163">
        <f>SUM(W207:W208)</f>
        <v>0</v>
      </c>
      <c r="X206" s="159"/>
      <c r="Y206" s="163">
        <f>SUM(Y207:Y208)</f>
        <v>0</v>
      </c>
      <c r="Z206" s="159"/>
      <c r="AA206" s="164">
        <f>SUM(AA207:AA208)</f>
        <v>0</v>
      </c>
      <c r="AR206" s="165" t="s">
        <v>109</v>
      </c>
      <c r="AT206" s="166" t="s">
        <v>75</v>
      </c>
      <c r="AU206" s="166" t="s">
        <v>84</v>
      </c>
      <c r="AY206" s="165" t="s">
        <v>156</v>
      </c>
      <c r="BK206" s="167">
        <f>SUM(BK207:BK208)</f>
        <v>0</v>
      </c>
    </row>
    <row r="207" spans="2:65" s="1" customFormat="1" ht="25.5" customHeight="1">
      <c r="B207" s="37"/>
      <c r="C207" s="169" t="s">
        <v>248</v>
      </c>
      <c r="D207" s="169" t="s">
        <v>157</v>
      </c>
      <c r="E207" s="170" t="s">
        <v>249</v>
      </c>
      <c r="F207" s="265" t="s">
        <v>250</v>
      </c>
      <c r="G207" s="265"/>
      <c r="H207" s="265"/>
      <c r="I207" s="265"/>
      <c r="J207" s="171" t="s">
        <v>251</v>
      </c>
      <c r="K207" s="172">
        <v>1</v>
      </c>
      <c r="L207" s="266">
        <v>0</v>
      </c>
      <c r="M207" s="267"/>
      <c r="N207" s="275">
        <f>ROUND(L207*K207,2)</f>
        <v>0</v>
      </c>
      <c r="O207" s="275"/>
      <c r="P207" s="275"/>
      <c r="Q207" s="275"/>
      <c r="R207" s="39"/>
      <c r="T207" s="173" t="s">
        <v>22</v>
      </c>
      <c r="U207" s="46" t="s">
        <v>41</v>
      </c>
      <c r="V207" s="38"/>
      <c r="W207" s="174">
        <f>V207*K207</f>
        <v>0</v>
      </c>
      <c r="X207" s="174">
        <v>0</v>
      </c>
      <c r="Y207" s="174">
        <f>X207*K207</f>
        <v>0</v>
      </c>
      <c r="Z207" s="174">
        <v>0</v>
      </c>
      <c r="AA207" s="175">
        <f>Z207*K207</f>
        <v>0</v>
      </c>
      <c r="AR207" s="22" t="s">
        <v>215</v>
      </c>
      <c r="AT207" s="22" t="s">
        <v>157</v>
      </c>
      <c r="AU207" s="22" t="s">
        <v>109</v>
      </c>
      <c r="AY207" s="22" t="s">
        <v>156</v>
      </c>
      <c r="BE207" s="112">
        <f>IF(U207="základní",N207,0)</f>
        <v>0</v>
      </c>
      <c r="BF207" s="112">
        <f>IF(U207="snížená",N207,0)</f>
        <v>0</v>
      </c>
      <c r="BG207" s="112">
        <f>IF(U207="zákl. přenesená",N207,0)</f>
        <v>0</v>
      </c>
      <c r="BH207" s="112">
        <f>IF(U207="sníž. přenesená",N207,0)</f>
        <v>0</v>
      </c>
      <c r="BI207" s="112">
        <f>IF(U207="nulová",N207,0)</f>
        <v>0</v>
      </c>
      <c r="BJ207" s="22" t="s">
        <v>84</v>
      </c>
      <c r="BK207" s="112">
        <f>ROUND(L207*K207,2)</f>
        <v>0</v>
      </c>
      <c r="BL207" s="22" t="s">
        <v>215</v>
      </c>
      <c r="BM207" s="22" t="s">
        <v>252</v>
      </c>
    </row>
    <row r="208" spans="2:65" s="1" customFormat="1" ht="25.5" customHeight="1">
      <c r="B208" s="37"/>
      <c r="C208" s="169" t="s">
        <v>219</v>
      </c>
      <c r="D208" s="169" t="s">
        <v>157</v>
      </c>
      <c r="E208" s="170" t="s">
        <v>253</v>
      </c>
      <c r="F208" s="265" t="s">
        <v>254</v>
      </c>
      <c r="G208" s="265"/>
      <c r="H208" s="265"/>
      <c r="I208" s="265"/>
      <c r="J208" s="171" t="s">
        <v>222</v>
      </c>
      <c r="K208" s="172">
        <v>2E-3</v>
      </c>
      <c r="L208" s="266">
        <v>0</v>
      </c>
      <c r="M208" s="267"/>
      <c r="N208" s="275">
        <f>ROUND(L208*K208,2)</f>
        <v>0</v>
      </c>
      <c r="O208" s="275"/>
      <c r="P208" s="275"/>
      <c r="Q208" s="275"/>
      <c r="R208" s="39"/>
      <c r="T208" s="173" t="s">
        <v>22</v>
      </c>
      <c r="U208" s="46" t="s">
        <v>41</v>
      </c>
      <c r="V208" s="38"/>
      <c r="W208" s="174">
        <f>V208*K208</f>
        <v>0</v>
      </c>
      <c r="X208" s="174">
        <v>0</v>
      </c>
      <c r="Y208" s="174">
        <f>X208*K208</f>
        <v>0</v>
      </c>
      <c r="Z208" s="174">
        <v>0</v>
      </c>
      <c r="AA208" s="175">
        <f>Z208*K208</f>
        <v>0</v>
      </c>
      <c r="AR208" s="22" t="s">
        <v>215</v>
      </c>
      <c r="AT208" s="22" t="s">
        <v>157</v>
      </c>
      <c r="AU208" s="22" t="s">
        <v>109</v>
      </c>
      <c r="AY208" s="22" t="s">
        <v>156</v>
      </c>
      <c r="BE208" s="112">
        <f>IF(U208="základní",N208,0)</f>
        <v>0</v>
      </c>
      <c r="BF208" s="112">
        <f>IF(U208="snížená",N208,0)</f>
        <v>0</v>
      </c>
      <c r="BG208" s="112">
        <f>IF(U208="zákl. přenesená",N208,0)</f>
        <v>0</v>
      </c>
      <c r="BH208" s="112">
        <f>IF(U208="sníž. přenesená",N208,0)</f>
        <v>0</v>
      </c>
      <c r="BI208" s="112">
        <f>IF(U208="nulová",N208,0)</f>
        <v>0</v>
      </c>
      <c r="BJ208" s="22" t="s">
        <v>84</v>
      </c>
      <c r="BK208" s="112">
        <f>ROUND(L208*K208,2)</f>
        <v>0</v>
      </c>
      <c r="BL208" s="22" t="s">
        <v>215</v>
      </c>
      <c r="BM208" s="22" t="s">
        <v>255</v>
      </c>
    </row>
    <row r="209" spans="2:65" s="9" customFormat="1" ht="29.85" customHeight="1">
      <c r="B209" s="158"/>
      <c r="C209" s="159"/>
      <c r="D209" s="168" t="s">
        <v>127</v>
      </c>
      <c r="E209" s="168"/>
      <c r="F209" s="168"/>
      <c r="G209" s="168"/>
      <c r="H209" s="168"/>
      <c r="I209" s="168"/>
      <c r="J209" s="168"/>
      <c r="K209" s="168"/>
      <c r="L209" s="168"/>
      <c r="M209" s="168"/>
      <c r="N209" s="276">
        <f>BK209</f>
        <v>0</v>
      </c>
      <c r="O209" s="277"/>
      <c r="P209" s="277"/>
      <c r="Q209" s="277"/>
      <c r="R209" s="161"/>
      <c r="T209" s="162"/>
      <c r="U209" s="159"/>
      <c r="V209" s="159"/>
      <c r="W209" s="163">
        <f>SUM(W210:W212)</f>
        <v>0</v>
      </c>
      <c r="X209" s="159"/>
      <c r="Y209" s="163">
        <f>SUM(Y210:Y212)</f>
        <v>0</v>
      </c>
      <c r="Z209" s="159"/>
      <c r="AA209" s="164">
        <f>SUM(AA210:AA212)</f>
        <v>0</v>
      </c>
      <c r="AR209" s="165" t="s">
        <v>109</v>
      </c>
      <c r="AT209" s="166" t="s">
        <v>75</v>
      </c>
      <c r="AU209" s="166" t="s">
        <v>84</v>
      </c>
      <c r="AY209" s="165" t="s">
        <v>156</v>
      </c>
      <c r="BK209" s="167">
        <f>SUM(BK210:BK212)</f>
        <v>0</v>
      </c>
    </row>
    <row r="210" spans="2:65" s="1" customFormat="1" ht="25.5" customHeight="1">
      <c r="B210" s="37"/>
      <c r="C210" s="169" t="s">
        <v>256</v>
      </c>
      <c r="D210" s="169" t="s">
        <v>157</v>
      </c>
      <c r="E210" s="170" t="s">
        <v>257</v>
      </c>
      <c r="F210" s="265" t="s">
        <v>258</v>
      </c>
      <c r="G210" s="265"/>
      <c r="H210" s="265"/>
      <c r="I210" s="265"/>
      <c r="J210" s="171" t="s">
        <v>208</v>
      </c>
      <c r="K210" s="172">
        <v>1</v>
      </c>
      <c r="L210" s="266">
        <v>0</v>
      </c>
      <c r="M210" s="267"/>
      <c r="N210" s="275">
        <f>ROUND(L210*K210,2)</f>
        <v>0</v>
      </c>
      <c r="O210" s="275"/>
      <c r="P210" s="275"/>
      <c r="Q210" s="275"/>
      <c r="R210" s="39"/>
      <c r="T210" s="173" t="s">
        <v>22</v>
      </c>
      <c r="U210" s="46" t="s">
        <v>41</v>
      </c>
      <c r="V210" s="38"/>
      <c r="W210" s="174">
        <f>V210*K210</f>
        <v>0</v>
      </c>
      <c r="X210" s="174">
        <v>0</v>
      </c>
      <c r="Y210" s="174">
        <f>X210*K210</f>
        <v>0</v>
      </c>
      <c r="Z210" s="174">
        <v>0</v>
      </c>
      <c r="AA210" s="175">
        <f>Z210*K210</f>
        <v>0</v>
      </c>
      <c r="AR210" s="22" t="s">
        <v>215</v>
      </c>
      <c r="AT210" s="22" t="s">
        <v>157</v>
      </c>
      <c r="AU210" s="22" t="s">
        <v>109</v>
      </c>
      <c r="AY210" s="22" t="s">
        <v>156</v>
      </c>
      <c r="BE210" s="112">
        <f>IF(U210="základní",N210,0)</f>
        <v>0</v>
      </c>
      <c r="BF210" s="112">
        <f>IF(U210="snížená",N210,0)</f>
        <v>0</v>
      </c>
      <c r="BG210" s="112">
        <f>IF(U210="zákl. přenesená",N210,0)</f>
        <v>0</v>
      </c>
      <c r="BH210" s="112">
        <f>IF(U210="sníž. přenesená",N210,0)</f>
        <v>0</v>
      </c>
      <c r="BI210" s="112">
        <f>IF(U210="nulová",N210,0)</f>
        <v>0</v>
      </c>
      <c r="BJ210" s="22" t="s">
        <v>84</v>
      </c>
      <c r="BK210" s="112">
        <f>ROUND(L210*K210,2)</f>
        <v>0</v>
      </c>
      <c r="BL210" s="22" t="s">
        <v>215</v>
      </c>
      <c r="BM210" s="22" t="s">
        <v>259</v>
      </c>
    </row>
    <row r="211" spans="2:65" s="1" customFormat="1" ht="16.5" customHeight="1">
      <c r="B211" s="37"/>
      <c r="C211" s="199" t="s">
        <v>223</v>
      </c>
      <c r="D211" s="199" t="s">
        <v>212</v>
      </c>
      <c r="E211" s="200" t="s">
        <v>260</v>
      </c>
      <c r="F211" s="264" t="s">
        <v>261</v>
      </c>
      <c r="G211" s="264"/>
      <c r="H211" s="264"/>
      <c r="I211" s="264"/>
      <c r="J211" s="201" t="s">
        <v>208</v>
      </c>
      <c r="K211" s="202">
        <v>1</v>
      </c>
      <c r="L211" s="270">
        <v>0</v>
      </c>
      <c r="M211" s="271"/>
      <c r="N211" s="274">
        <f>ROUND(L211*K211,2)</f>
        <v>0</v>
      </c>
      <c r="O211" s="275"/>
      <c r="P211" s="275"/>
      <c r="Q211" s="275"/>
      <c r="R211" s="39"/>
      <c r="T211" s="173" t="s">
        <v>22</v>
      </c>
      <c r="U211" s="46" t="s">
        <v>41</v>
      </c>
      <c r="V211" s="38"/>
      <c r="W211" s="174">
        <f>V211*K211</f>
        <v>0</v>
      </c>
      <c r="X211" s="174">
        <v>0</v>
      </c>
      <c r="Y211" s="174">
        <f>X211*K211</f>
        <v>0</v>
      </c>
      <c r="Z211" s="174">
        <v>0</v>
      </c>
      <c r="AA211" s="175">
        <f>Z211*K211</f>
        <v>0</v>
      </c>
      <c r="AR211" s="22" t="s">
        <v>247</v>
      </c>
      <c r="AT211" s="22" t="s">
        <v>212</v>
      </c>
      <c r="AU211" s="22" t="s">
        <v>109</v>
      </c>
      <c r="AY211" s="22" t="s">
        <v>156</v>
      </c>
      <c r="BE211" s="112">
        <f>IF(U211="základní",N211,0)</f>
        <v>0</v>
      </c>
      <c r="BF211" s="112">
        <f>IF(U211="snížená",N211,0)</f>
        <v>0</v>
      </c>
      <c r="BG211" s="112">
        <f>IF(U211="zákl. přenesená",N211,0)</f>
        <v>0</v>
      </c>
      <c r="BH211" s="112">
        <f>IF(U211="sníž. přenesená",N211,0)</f>
        <v>0</v>
      </c>
      <c r="BI211" s="112">
        <f>IF(U211="nulová",N211,0)</f>
        <v>0</v>
      </c>
      <c r="BJ211" s="22" t="s">
        <v>84</v>
      </c>
      <c r="BK211" s="112">
        <f>ROUND(L211*K211,2)</f>
        <v>0</v>
      </c>
      <c r="BL211" s="22" t="s">
        <v>215</v>
      </c>
      <c r="BM211" s="22" t="s">
        <v>262</v>
      </c>
    </row>
    <row r="212" spans="2:65" s="1" customFormat="1" ht="38.25" customHeight="1">
      <c r="B212" s="37"/>
      <c r="C212" s="169" t="s">
        <v>10</v>
      </c>
      <c r="D212" s="169" t="s">
        <v>157</v>
      </c>
      <c r="E212" s="170" t="s">
        <v>263</v>
      </c>
      <c r="F212" s="265" t="s">
        <v>264</v>
      </c>
      <c r="G212" s="265"/>
      <c r="H212" s="265"/>
      <c r="I212" s="265"/>
      <c r="J212" s="171" t="s">
        <v>222</v>
      </c>
      <c r="K212" s="172">
        <v>2E-3</v>
      </c>
      <c r="L212" s="266">
        <v>0</v>
      </c>
      <c r="M212" s="267"/>
      <c r="N212" s="275">
        <f>ROUND(L212*K212,2)</f>
        <v>0</v>
      </c>
      <c r="O212" s="275"/>
      <c r="P212" s="275"/>
      <c r="Q212" s="275"/>
      <c r="R212" s="39"/>
      <c r="T212" s="173" t="s">
        <v>22</v>
      </c>
      <c r="U212" s="46" t="s">
        <v>41</v>
      </c>
      <c r="V212" s="38"/>
      <c r="W212" s="174">
        <f>V212*K212</f>
        <v>0</v>
      </c>
      <c r="X212" s="174">
        <v>0</v>
      </c>
      <c r="Y212" s="174">
        <f>X212*K212</f>
        <v>0</v>
      </c>
      <c r="Z212" s="174">
        <v>0</v>
      </c>
      <c r="AA212" s="175">
        <f>Z212*K212</f>
        <v>0</v>
      </c>
      <c r="AR212" s="22" t="s">
        <v>215</v>
      </c>
      <c r="AT212" s="22" t="s">
        <v>157</v>
      </c>
      <c r="AU212" s="22" t="s">
        <v>109</v>
      </c>
      <c r="AY212" s="22" t="s">
        <v>156</v>
      </c>
      <c r="BE212" s="112">
        <f>IF(U212="základní",N212,0)</f>
        <v>0</v>
      </c>
      <c r="BF212" s="112">
        <f>IF(U212="snížená",N212,0)</f>
        <v>0</v>
      </c>
      <c r="BG212" s="112">
        <f>IF(U212="zákl. přenesená",N212,0)</f>
        <v>0</v>
      </c>
      <c r="BH212" s="112">
        <f>IF(U212="sníž. přenesená",N212,0)</f>
        <v>0</v>
      </c>
      <c r="BI212" s="112">
        <f>IF(U212="nulová",N212,0)</f>
        <v>0</v>
      </c>
      <c r="BJ212" s="22" t="s">
        <v>84</v>
      </c>
      <c r="BK212" s="112">
        <f>ROUND(L212*K212,2)</f>
        <v>0</v>
      </c>
      <c r="BL212" s="22" t="s">
        <v>215</v>
      </c>
      <c r="BM212" s="22" t="s">
        <v>265</v>
      </c>
    </row>
    <row r="213" spans="2:65" s="9" customFormat="1" ht="29.85" customHeight="1">
      <c r="B213" s="158"/>
      <c r="C213" s="159"/>
      <c r="D213" s="168" t="s">
        <v>128</v>
      </c>
      <c r="E213" s="168"/>
      <c r="F213" s="168"/>
      <c r="G213" s="168"/>
      <c r="H213" s="168"/>
      <c r="I213" s="168"/>
      <c r="J213" s="168"/>
      <c r="K213" s="168"/>
      <c r="L213" s="168"/>
      <c r="M213" s="168"/>
      <c r="N213" s="276">
        <f>BK213</f>
        <v>0</v>
      </c>
      <c r="O213" s="277"/>
      <c r="P213" s="277"/>
      <c r="Q213" s="277"/>
      <c r="R213" s="161"/>
      <c r="T213" s="162"/>
      <c r="U213" s="159"/>
      <c r="V213" s="159"/>
      <c r="W213" s="163">
        <f>SUM(W214:W281)</f>
        <v>0</v>
      </c>
      <c r="X213" s="159"/>
      <c r="Y213" s="163">
        <f>SUM(Y214:Y281)</f>
        <v>0</v>
      </c>
      <c r="Z213" s="159"/>
      <c r="AA213" s="164">
        <f>SUM(AA214:AA281)</f>
        <v>0</v>
      </c>
      <c r="AR213" s="165" t="s">
        <v>109</v>
      </c>
      <c r="AT213" s="166" t="s">
        <v>75</v>
      </c>
      <c r="AU213" s="166" t="s">
        <v>84</v>
      </c>
      <c r="AY213" s="165" t="s">
        <v>156</v>
      </c>
      <c r="BK213" s="167">
        <f>SUM(BK214:BK281)</f>
        <v>0</v>
      </c>
    </row>
    <row r="214" spans="2:65" s="1" customFormat="1" ht="25.5" customHeight="1">
      <c r="B214" s="37"/>
      <c r="C214" s="169" t="s">
        <v>226</v>
      </c>
      <c r="D214" s="169" t="s">
        <v>157</v>
      </c>
      <c r="E214" s="170" t="s">
        <v>266</v>
      </c>
      <c r="F214" s="265" t="s">
        <v>267</v>
      </c>
      <c r="G214" s="265"/>
      <c r="H214" s="265"/>
      <c r="I214" s="265"/>
      <c r="J214" s="171" t="s">
        <v>169</v>
      </c>
      <c r="K214" s="172">
        <v>21.7</v>
      </c>
      <c r="L214" s="266">
        <v>0</v>
      </c>
      <c r="M214" s="267"/>
      <c r="N214" s="275">
        <f>ROUND(L214*K214,2)</f>
        <v>0</v>
      </c>
      <c r="O214" s="275"/>
      <c r="P214" s="275"/>
      <c r="Q214" s="275"/>
      <c r="R214" s="39"/>
      <c r="T214" s="173" t="s">
        <v>22</v>
      </c>
      <c r="U214" s="46" t="s">
        <v>41</v>
      </c>
      <c r="V214" s="38"/>
      <c r="W214" s="174">
        <f>V214*K214</f>
        <v>0</v>
      </c>
      <c r="X214" s="174">
        <v>0</v>
      </c>
      <c r="Y214" s="174">
        <f>X214*K214</f>
        <v>0</v>
      </c>
      <c r="Z214" s="174">
        <v>0</v>
      </c>
      <c r="AA214" s="175">
        <f>Z214*K214</f>
        <v>0</v>
      </c>
      <c r="AR214" s="22" t="s">
        <v>215</v>
      </c>
      <c r="AT214" s="22" t="s">
        <v>157</v>
      </c>
      <c r="AU214" s="22" t="s">
        <v>109</v>
      </c>
      <c r="AY214" s="22" t="s">
        <v>156</v>
      </c>
      <c r="BE214" s="112">
        <f>IF(U214="základní",N214,0)</f>
        <v>0</v>
      </c>
      <c r="BF214" s="112">
        <f>IF(U214="snížená",N214,0)</f>
        <v>0</v>
      </c>
      <c r="BG214" s="112">
        <f>IF(U214="zákl. přenesená",N214,0)</f>
        <v>0</v>
      </c>
      <c r="BH214" s="112">
        <f>IF(U214="sníž. přenesená",N214,0)</f>
        <v>0</v>
      </c>
      <c r="BI214" s="112">
        <f>IF(U214="nulová",N214,0)</f>
        <v>0</v>
      </c>
      <c r="BJ214" s="22" t="s">
        <v>84</v>
      </c>
      <c r="BK214" s="112">
        <f>ROUND(L214*K214,2)</f>
        <v>0</v>
      </c>
      <c r="BL214" s="22" t="s">
        <v>215</v>
      </c>
      <c r="BM214" s="22" t="s">
        <v>268</v>
      </c>
    </row>
    <row r="215" spans="2:65" s="10" customFormat="1" ht="16.5" customHeight="1">
      <c r="B215" s="176"/>
      <c r="C215" s="177"/>
      <c r="D215" s="177"/>
      <c r="E215" s="178" t="s">
        <v>22</v>
      </c>
      <c r="F215" s="268" t="s">
        <v>189</v>
      </c>
      <c r="G215" s="269"/>
      <c r="H215" s="269"/>
      <c r="I215" s="269"/>
      <c r="J215" s="177"/>
      <c r="K215" s="178" t="s">
        <v>22</v>
      </c>
      <c r="L215" s="177"/>
      <c r="M215" s="177"/>
      <c r="N215" s="177"/>
      <c r="O215" s="177"/>
      <c r="P215" s="177"/>
      <c r="Q215" s="177"/>
      <c r="R215" s="179"/>
      <c r="T215" s="180"/>
      <c r="U215" s="177"/>
      <c r="V215" s="177"/>
      <c r="W215" s="177"/>
      <c r="X215" s="177"/>
      <c r="Y215" s="177"/>
      <c r="Z215" s="177"/>
      <c r="AA215" s="181"/>
      <c r="AT215" s="182" t="s">
        <v>163</v>
      </c>
      <c r="AU215" s="182" t="s">
        <v>109</v>
      </c>
      <c r="AV215" s="10" t="s">
        <v>84</v>
      </c>
      <c r="AW215" s="10" t="s">
        <v>33</v>
      </c>
      <c r="AX215" s="10" t="s">
        <v>76</v>
      </c>
      <c r="AY215" s="182" t="s">
        <v>156</v>
      </c>
    </row>
    <row r="216" spans="2:65" s="11" customFormat="1" ht="16.5" customHeight="1">
      <c r="B216" s="183"/>
      <c r="C216" s="184"/>
      <c r="D216" s="184"/>
      <c r="E216" s="185" t="s">
        <v>22</v>
      </c>
      <c r="F216" s="258" t="s">
        <v>269</v>
      </c>
      <c r="G216" s="259"/>
      <c r="H216" s="259"/>
      <c r="I216" s="259"/>
      <c r="J216" s="184"/>
      <c r="K216" s="186">
        <v>9.4</v>
      </c>
      <c r="L216" s="184"/>
      <c r="M216" s="184"/>
      <c r="N216" s="184"/>
      <c r="O216" s="184"/>
      <c r="P216" s="184"/>
      <c r="Q216" s="184"/>
      <c r="R216" s="187"/>
      <c r="T216" s="188"/>
      <c r="U216" s="184"/>
      <c r="V216" s="184"/>
      <c r="W216" s="184"/>
      <c r="X216" s="184"/>
      <c r="Y216" s="184"/>
      <c r="Z216" s="184"/>
      <c r="AA216" s="189"/>
      <c r="AT216" s="190" t="s">
        <v>163</v>
      </c>
      <c r="AU216" s="190" t="s">
        <v>109</v>
      </c>
      <c r="AV216" s="11" t="s">
        <v>109</v>
      </c>
      <c r="AW216" s="11" t="s">
        <v>33</v>
      </c>
      <c r="AX216" s="11" t="s">
        <v>76</v>
      </c>
      <c r="AY216" s="190" t="s">
        <v>156</v>
      </c>
    </row>
    <row r="217" spans="2:65" s="10" customFormat="1" ht="16.5" customHeight="1">
      <c r="B217" s="176"/>
      <c r="C217" s="177"/>
      <c r="D217" s="177"/>
      <c r="E217" s="178" t="s">
        <v>22</v>
      </c>
      <c r="F217" s="260" t="s">
        <v>195</v>
      </c>
      <c r="G217" s="261"/>
      <c r="H217" s="261"/>
      <c r="I217" s="261"/>
      <c r="J217" s="177"/>
      <c r="K217" s="178" t="s">
        <v>22</v>
      </c>
      <c r="L217" s="177"/>
      <c r="M217" s="177"/>
      <c r="N217" s="177"/>
      <c r="O217" s="177"/>
      <c r="P217" s="177"/>
      <c r="Q217" s="177"/>
      <c r="R217" s="179"/>
      <c r="T217" s="180"/>
      <c r="U217" s="177"/>
      <c r="V217" s="177"/>
      <c r="W217" s="177"/>
      <c r="X217" s="177"/>
      <c r="Y217" s="177"/>
      <c r="Z217" s="177"/>
      <c r="AA217" s="181"/>
      <c r="AT217" s="182" t="s">
        <v>163</v>
      </c>
      <c r="AU217" s="182" t="s">
        <v>109</v>
      </c>
      <c r="AV217" s="10" t="s">
        <v>84</v>
      </c>
      <c r="AW217" s="10" t="s">
        <v>33</v>
      </c>
      <c r="AX217" s="10" t="s">
        <v>76</v>
      </c>
      <c r="AY217" s="182" t="s">
        <v>156</v>
      </c>
    </row>
    <row r="218" spans="2:65" s="11" customFormat="1" ht="16.5" customHeight="1">
      <c r="B218" s="183"/>
      <c r="C218" s="184"/>
      <c r="D218" s="184"/>
      <c r="E218" s="185" t="s">
        <v>22</v>
      </c>
      <c r="F218" s="258" t="s">
        <v>270</v>
      </c>
      <c r="G218" s="259"/>
      <c r="H218" s="259"/>
      <c r="I218" s="259"/>
      <c r="J218" s="184"/>
      <c r="K218" s="186">
        <v>7.7</v>
      </c>
      <c r="L218" s="184"/>
      <c r="M218" s="184"/>
      <c r="N218" s="184"/>
      <c r="O218" s="184"/>
      <c r="P218" s="184"/>
      <c r="Q218" s="184"/>
      <c r="R218" s="187"/>
      <c r="T218" s="188"/>
      <c r="U218" s="184"/>
      <c r="V218" s="184"/>
      <c r="W218" s="184"/>
      <c r="X218" s="184"/>
      <c r="Y218" s="184"/>
      <c r="Z218" s="184"/>
      <c r="AA218" s="189"/>
      <c r="AT218" s="190" t="s">
        <v>163</v>
      </c>
      <c r="AU218" s="190" t="s">
        <v>109</v>
      </c>
      <c r="AV218" s="11" t="s">
        <v>109</v>
      </c>
      <c r="AW218" s="11" t="s">
        <v>33</v>
      </c>
      <c r="AX218" s="11" t="s">
        <v>76</v>
      </c>
      <c r="AY218" s="190" t="s">
        <v>156</v>
      </c>
    </row>
    <row r="219" spans="2:65" s="10" customFormat="1" ht="16.5" customHeight="1">
      <c r="B219" s="176"/>
      <c r="C219" s="177"/>
      <c r="D219" s="177"/>
      <c r="E219" s="178" t="s">
        <v>22</v>
      </c>
      <c r="F219" s="260" t="s">
        <v>197</v>
      </c>
      <c r="G219" s="261"/>
      <c r="H219" s="261"/>
      <c r="I219" s="261"/>
      <c r="J219" s="177"/>
      <c r="K219" s="178" t="s">
        <v>22</v>
      </c>
      <c r="L219" s="177"/>
      <c r="M219" s="177"/>
      <c r="N219" s="177"/>
      <c r="O219" s="177"/>
      <c r="P219" s="177"/>
      <c r="Q219" s="177"/>
      <c r="R219" s="179"/>
      <c r="T219" s="180"/>
      <c r="U219" s="177"/>
      <c r="V219" s="177"/>
      <c r="W219" s="177"/>
      <c r="X219" s="177"/>
      <c r="Y219" s="177"/>
      <c r="Z219" s="177"/>
      <c r="AA219" s="181"/>
      <c r="AT219" s="182" t="s">
        <v>163</v>
      </c>
      <c r="AU219" s="182" t="s">
        <v>109</v>
      </c>
      <c r="AV219" s="10" t="s">
        <v>84</v>
      </c>
      <c r="AW219" s="10" t="s">
        <v>33</v>
      </c>
      <c r="AX219" s="10" t="s">
        <v>76</v>
      </c>
      <c r="AY219" s="182" t="s">
        <v>156</v>
      </c>
    </row>
    <row r="220" spans="2:65" s="11" customFormat="1" ht="16.5" customHeight="1">
      <c r="B220" s="183"/>
      <c r="C220" s="184"/>
      <c r="D220" s="184"/>
      <c r="E220" s="185" t="s">
        <v>22</v>
      </c>
      <c r="F220" s="258" t="s">
        <v>271</v>
      </c>
      <c r="G220" s="259"/>
      <c r="H220" s="259"/>
      <c r="I220" s="259"/>
      <c r="J220" s="184"/>
      <c r="K220" s="186">
        <v>4.5999999999999996</v>
      </c>
      <c r="L220" s="184"/>
      <c r="M220" s="184"/>
      <c r="N220" s="184"/>
      <c r="O220" s="184"/>
      <c r="P220" s="184"/>
      <c r="Q220" s="184"/>
      <c r="R220" s="187"/>
      <c r="T220" s="188"/>
      <c r="U220" s="184"/>
      <c r="V220" s="184"/>
      <c r="W220" s="184"/>
      <c r="X220" s="184"/>
      <c r="Y220" s="184"/>
      <c r="Z220" s="184"/>
      <c r="AA220" s="189"/>
      <c r="AT220" s="190" t="s">
        <v>163</v>
      </c>
      <c r="AU220" s="190" t="s">
        <v>109</v>
      </c>
      <c r="AV220" s="11" t="s">
        <v>109</v>
      </c>
      <c r="AW220" s="11" t="s">
        <v>33</v>
      </c>
      <c r="AX220" s="11" t="s">
        <v>76</v>
      </c>
      <c r="AY220" s="190" t="s">
        <v>156</v>
      </c>
    </row>
    <row r="221" spans="2:65" s="12" customFormat="1" ht="16.5" customHeight="1">
      <c r="B221" s="191"/>
      <c r="C221" s="192"/>
      <c r="D221" s="192"/>
      <c r="E221" s="193" t="s">
        <v>22</v>
      </c>
      <c r="F221" s="262" t="s">
        <v>166</v>
      </c>
      <c r="G221" s="263"/>
      <c r="H221" s="263"/>
      <c r="I221" s="263"/>
      <c r="J221" s="192"/>
      <c r="K221" s="194">
        <v>21.7</v>
      </c>
      <c r="L221" s="192"/>
      <c r="M221" s="192"/>
      <c r="N221" s="192"/>
      <c r="O221" s="192"/>
      <c r="P221" s="192"/>
      <c r="Q221" s="192"/>
      <c r="R221" s="195"/>
      <c r="T221" s="196"/>
      <c r="U221" s="192"/>
      <c r="V221" s="192"/>
      <c r="W221" s="192"/>
      <c r="X221" s="192"/>
      <c r="Y221" s="192"/>
      <c r="Z221" s="192"/>
      <c r="AA221" s="197"/>
      <c r="AT221" s="198" t="s">
        <v>163</v>
      </c>
      <c r="AU221" s="198" t="s">
        <v>109</v>
      </c>
      <c r="AV221" s="12" t="s">
        <v>161</v>
      </c>
      <c r="AW221" s="12" t="s">
        <v>33</v>
      </c>
      <c r="AX221" s="12" t="s">
        <v>84</v>
      </c>
      <c r="AY221" s="198" t="s">
        <v>156</v>
      </c>
    </row>
    <row r="222" spans="2:65" s="1" customFormat="1" ht="25.5" customHeight="1">
      <c r="B222" s="37"/>
      <c r="C222" s="169" t="s">
        <v>272</v>
      </c>
      <c r="D222" s="169" t="s">
        <v>157</v>
      </c>
      <c r="E222" s="170" t="s">
        <v>273</v>
      </c>
      <c r="F222" s="265" t="s">
        <v>274</v>
      </c>
      <c r="G222" s="265"/>
      <c r="H222" s="265"/>
      <c r="I222" s="265"/>
      <c r="J222" s="171" t="s">
        <v>160</v>
      </c>
      <c r="K222" s="172">
        <v>18.399999999999999</v>
      </c>
      <c r="L222" s="266">
        <v>0</v>
      </c>
      <c r="M222" s="267"/>
      <c r="N222" s="275">
        <f>ROUND(L222*K222,2)</f>
        <v>0</v>
      </c>
      <c r="O222" s="275"/>
      <c r="P222" s="275"/>
      <c r="Q222" s="275"/>
      <c r="R222" s="39"/>
      <c r="T222" s="173" t="s">
        <v>22</v>
      </c>
      <c r="U222" s="46" t="s">
        <v>41</v>
      </c>
      <c r="V222" s="38"/>
      <c r="W222" s="174">
        <f>V222*K222</f>
        <v>0</v>
      </c>
      <c r="X222" s="174">
        <v>0</v>
      </c>
      <c r="Y222" s="174">
        <f>X222*K222</f>
        <v>0</v>
      </c>
      <c r="Z222" s="174">
        <v>0</v>
      </c>
      <c r="AA222" s="175">
        <f>Z222*K222</f>
        <v>0</v>
      </c>
      <c r="AR222" s="22" t="s">
        <v>215</v>
      </c>
      <c r="AT222" s="22" t="s">
        <v>157</v>
      </c>
      <c r="AU222" s="22" t="s">
        <v>109</v>
      </c>
      <c r="AY222" s="22" t="s">
        <v>156</v>
      </c>
      <c r="BE222" s="112">
        <f>IF(U222="základní",N222,0)</f>
        <v>0</v>
      </c>
      <c r="BF222" s="112">
        <f>IF(U222="snížená",N222,0)</f>
        <v>0</v>
      </c>
      <c r="BG222" s="112">
        <f>IF(U222="zákl. přenesená",N222,0)</f>
        <v>0</v>
      </c>
      <c r="BH222" s="112">
        <f>IF(U222="sníž. přenesená",N222,0)</f>
        <v>0</v>
      </c>
      <c r="BI222" s="112">
        <f>IF(U222="nulová",N222,0)</f>
        <v>0</v>
      </c>
      <c r="BJ222" s="22" t="s">
        <v>84</v>
      </c>
      <c r="BK222" s="112">
        <f>ROUND(L222*K222,2)</f>
        <v>0</v>
      </c>
      <c r="BL222" s="22" t="s">
        <v>215</v>
      </c>
      <c r="BM222" s="22" t="s">
        <v>275</v>
      </c>
    </row>
    <row r="223" spans="2:65" s="10" customFormat="1" ht="16.5" customHeight="1">
      <c r="B223" s="176"/>
      <c r="C223" s="177"/>
      <c r="D223" s="177"/>
      <c r="E223" s="178" t="s">
        <v>22</v>
      </c>
      <c r="F223" s="268" t="s">
        <v>189</v>
      </c>
      <c r="G223" s="269"/>
      <c r="H223" s="269"/>
      <c r="I223" s="269"/>
      <c r="J223" s="177"/>
      <c r="K223" s="178" t="s">
        <v>22</v>
      </c>
      <c r="L223" s="177"/>
      <c r="M223" s="177"/>
      <c r="N223" s="177"/>
      <c r="O223" s="177"/>
      <c r="P223" s="177"/>
      <c r="Q223" s="177"/>
      <c r="R223" s="179"/>
      <c r="T223" s="180"/>
      <c r="U223" s="177"/>
      <c r="V223" s="177"/>
      <c r="W223" s="177"/>
      <c r="X223" s="177"/>
      <c r="Y223" s="177"/>
      <c r="Z223" s="177"/>
      <c r="AA223" s="181"/>
      <c r="AT223" s="182" t="s">
        <v>163</v>
      </c>
      <c r="AU223" s="182" t="s">
        <v>109</v>
      </c>
      <c r="AV223" s="10" t="s">
        <v>84</v>
      </c>
      <c r="AW223" s="10" t="s">
        <v>33</v>
      </c>
      <c r="AX223" s="10" t="s">
        <v>76</v>
      </c>
      <c r="AY223" s="182" t="s">
        <v>156</v>
      </c>
    </row>
    <row r="224" spans="2:65" s="11" customFormat="1" ht="16.5" customHeight="1">
      <c r="B224" s="183"/>
      <c r="C224" s="184"/>
      <c r="D224" s="184"/>
      <c r="E224" s="185" t="s">
        <v>22</v>
      </c>
      <c r="F224" s="258" t="s">
        <v>276</v>
      </c>
      <c r="G224" s="259"/>
      <c r="H224" s="259"/>
      <c r="I224" s="259"/>
      <c r="J224" s="184"/>
      <c r="K224" s="186">
        <v>7.3</v>
      </c>
      <c r="L224" s="184"/>
      <c r="M224" s="184"/>
      <c r="N224" s="184"/>
      <c r="O224" s="184"/>
      <c r="P224" s="184"/>
      <c r="Q224" s="184"/>
      <c r="R224" s="187"/>
      <c r="T224" s="188"/>
      <c r="U224" s="184"/>
      <c r="V224" s="184"/>
      <c r="W224" s="184"/>
      <c r="X224" s="184"/>
      <c r="Y224" s="184"/>
      <c r="Z224" s="184"/>
      <c r="AA224" s="189"/>
      <c r="AT224" s="190" t="s">
        <v>163</v>
      </c>
      <c r="AU224" s="190" t="s">
        <v>109</v>
      </c>
      <c r="AV224" s="11" t="s">
        <v>109</v>
      </c>
      <c r="AW224" s="11" t="s">
        <v>33</v>
      </c>
      <c r="AX224" s="11" t="s">
        <v>76</v>
      </c>
      <c r="AY224" s="190" t="s">
        <v>156</v>
      </c>
    </row>
    <row r="225" spans="2:65" s="10" customFormat="1" ht="16.5" customHeight="1">
      <c r="B225" s="176"/>
      <c r="C225" s="177"/>
      <c r="D225" s="177"/>
      <c r="E225" s="178" t="s">
        <v>22</v>
      </c>
      <c r="F225" s="260" t="s">
        <v>195</v>
      </c>
      <c r="G225" s="261"/>
      <c r="H225" s="261"/>
      <c r="I225" s="261"/>
      <c r="J225" s="177"/>
      <c r="K225" s="178" t="s">
        <v>22</v>
      </c>
      <c r="L225" s="177"/>
      <c r="M225" s="177"/>
      <c r="N225" s="177"/>
      <c r="O225" s="177"/>
      <c r="P225" s="177"/>
      <c r="Q225" s="177"/>
      <c r="R225" s="179"/>
      <c r="T225" s="180"/>
      <c r="U225" s="177"/>
      <c r="V225" s="177"/>
      <c r="W225" s="177"/>
      <c r="X225" s="177"/>
      <c r="Y225" s="177"/>
      <c r="Z225" s="177"/>
      <c r="AA225" s="181"/>
      <c r="AT225" s="182" t="s">
        <v>163</v>
      </c>
      <c r="AU225" s="182" t="s">
        <v>109</v>
      </c>
      <c r="AV225" s="10" t="s">
        <v>84</v>
      </c>
      <c r="AW225" s="10" t="s">
        <v>33</v>
      </c>
      <c r="AX225" s="10" t="s">
        <v>76</v>
      </c>
      <c r="AY225" s="182" t="s">
        <v>156</v>
      </c>
    </row>
    <row r="226" spans="2:65" s="11" customFormat="1" ht="16.5" customHeight="1">
      <c r="B226" s="183"/>
      <c r="C226" s="184"/>
      <c r="D226" s="184"/>
      <c r="E226" s="185" t="s">
        <v>22</v>
      </c>
      <c r="F226" s="258" t="s">
        <v>277</v>
      </c>
      <c r="G226" s="259"/>
      <c r="H226" s="259"/>
      <c r="I226" s="259"/>
      <c r="J226" s="184"/>
      <c r="K226" s="186">
        <v>5.2</v>
      </c>
      <c r="L226" s="184"/>
      <c r="M226" s="184"/>
      <c r="N226" s="184"/>
      <c r="O226" s="184"/>
      <c r="P226" s="184"/>
      <c r="Q226" s="184"/>
      <c r="R226" s="187"/>
      <c r="T226" s="188"/>
      <c r="U226" s="184"/>
      <c r="V226" s="184"/>
      <c r="W226" s="184"/>
      <c r="X226" s="184"/>
      <c r="Y226" s="184"/>
      <c r="Z226" s="184"/>
      <c r="AA226" s="189"/>
      <c r="AT226" s="190" t="s">
        <v>163</v>
      </c>
      <c r="AU226" s="190" t="s">
        <v>109</v>
      </c>
      <c r="AV226" s="11" t="s">
        <v>109</v>
      </c>
      <c r="AW226" s="11" t="s">
        <v>33</v>
      </c>
      <c r="AX226" s="11" t="s">
        <v>76</v>
      </c>
      <c r="AY226" s="190" t="s">
        <v>156</v>
      </c>
    </row>
    <row r="227" spans="2:65" s="10" customFormat="1" ht="16.5" customHeight="1">
      <c r="B227" s="176"/>
      <c r="C227" s="177"/>
      <c r="D227" s="177"/>
      <c r="E227" s="178" t="s">
        <v>22</v>
      </c>
      <c r="F227" s="260" t="s">
        <v>197</v>
      </c>
      <c r="G227" s="261"/>
      <c r="H227" s="261"/>
      <c r="I227" s="261"/>
      <c r="J227" s="177"/>
      <c r="K227" s="178" t="s">
        <v>22</v>
      </c>
      <c r="L227" s="177"/>
      <c r="M227" s="177"/>
      <c r="N227" s="177"/>
      <c r="O227" s="177"/>
      <c r="P227" s="177"/>
      <c r="Q227" s="177"/>
      <c r="R227" s="179"/>
      <c r="T227" s="180"/>
      <c r="U227" s="177"/>
      <c r="V227" s="177"/>
      <c r="W227" s="177"/>
      <c r="X227" s="177"/>
      <c r="Y227" s="177"/>
      <c r="Z227" s="177"/>
      <c r="AA227" s="181"/>
      <c r="AT227" s="182" t="s">
        <v>163</v>
      </c>
      <c r="AU227" s="182" t="s">
        <v>109</v>
      </c>
      <c r="AV227" s="10" t="s">
        <v>84</v>
      </c>
      <c r="AW227" s="10" t="s">
        <v>33</v>
      </c>
      <c r="AX227" s="10" t="s">
        <v>76</v>
      </c>
      <c r="AY227" s="182" t="s">
        <v>156</v>
      </c>
    </row>
    <row r="228" spans="2:65" s="11" customFormat="1" ht="16.5" customHeight="1">
      <c r="B228" s="183"/>
      <c r="C228" s="184"/>
      <c r="D228" s="184"/>
      <c r="E228" s="185" t="s">
        <v>22</v>
      </c>
      <c r="F228" s="258" t="s">
        <v>278</v>
      </c>
      <c r="G228" s="259"/>
      <c r="H228" s="259"/>
      <c r="I228" s="259"/>
      <c r="J228" s="184"/>
      <c r="K228" s="186">
        <v>1.1000000000000001</v>
      </c>
      <c r="L228" s="184"/>
      <c r="M228" s="184"/>
      <c r="N228" s="184"/>
      <c r="O228" s="184"/>
      <c r="P228" s="184"/>
      <c r="Q228" s="184"/>
      <c r="R228" s="187"/>
      <c r="T228" s="188"/>
      <c r="U228" s="184"/>
      <c r="V228" s="184"/>
      <c r="W228" s="184"/>
      <c r="X228" s="184"/>
      <c r="Y228" s="184"/>
      <c r="Z228" s="184"/>
      <c r="AA228" s="189"/>
      <c r="AT228" s="190" t="s">
        <v>163</v>
      </c>
      <c r="AU228" s="190" t="s">
        <v>109</v>
      </c>
      <c r="AV228" s="11" t="s">
        <v>109</v>
      </c>
      <c r="AW228" s="11" t="s">
        <v>33</v>
      </c>
      <c r="AX228" s="11" t="s">
        <v>76</v>
      </c>
      <c r="AY228" s="190" t="s">
        <v>156</v>
      </c>
    </row>
    <row r="229" spans="2:65" s="10" customFormat="1" ht="16.5" customHeight="1">
      <c r="B229" s="176"/>
      <c r="C229" s="177"/>
      <c r="D229" s="177"/>
      <c r="E229" s="178" t="s">
        <v>22</v>
      </c>
      <c r="F229" s="260" t="s">
        <v>164</v>
      </c>
      <c r="G229" s="261"/>
      <c r="H229" s="261"/>
      <c r="I229" s="261"/>
      <c r="J229" s="177"/>
      <c r="K229" s="178" t="s">
        <v>22</v>
      </c>
      <c r="L229" s="177"/>
      <c r="M229" s="177"/>
      <c r="N229" s="177"/>
      <c r="O229" s="177"/>
      <c r="P229" s="177"/>
      <c r="Q229" s="177"/>
      <c r="R229" s="179"/>
      <c r="T229" s="180"/>
      <c r="U229" s="177"/>
      <c r="V229" s="177"/>
      <c r="W229" s="177"/>
      <c r="X229" s="177"/>
      <c r="Y229" s="177"/>
      <c r="Z229" s="177"/>
      <c r="AA229" s="181"/>
      <c r="AT229" s="182" t="s">
        <v>163</v>
      </c>
      <c r="AU229" s="182" t="s">
        <v>109</v>
      </c>
      <c r="AV229" s="10" t="s">
        <v>84</v>
      </c>
      <c r="AW229" s="10" t="s">
        <v>33</v>
      </c>
      <c r="AX229" s="10" t="s">
        <v>76</v>
      </c>
      <c r="AY229" s="182" t="s">
        <v>156</v>
      </c>
    </row>
    <row r="230" spans="2:65" s="11" customFormat="1" ht="16.5" customHeight="1">
      <c r="B230" s="183"/>
      <c r="C230" s="184"/>
      <c r="D230" s="184"/>
      <c r="E230" s="185" t="s">
        <v>22</v>
      </c>
      <c r="F230" s="258" t="s">
        <v>279</v>
      </c>
      <c r="G230" s="259"/>
      <c r="H230" s="259"/>
      <c r="I230" s="259"/>
      <c r="J230" s="184"/>
      <c r="K230" s="186">
        <v>4.8</v>
      </c>
      <c r="L230" s="184"/>
      <c r="M230" s="184"/>
      <c r="N230" s="184"/>
      <c r="O230" s="184"/>
      <c r="P230" s="184"/>
      <c r="Q230" s="184"/>
      <c r="R230" s="187"/>
      <c r="T230" s="188"/>
      <c r="U230" s="184"/>
      <c r="V230" s="184"/>
      <c r="W230" s="184"/>
      <c r="X230" s="184"/>
      <c r="Y230" s="184"/>
      <c r="Z230" s="184"/>
      <c r="AA230" s="189"/>
      <c r="AT230" s="190" t="s">
        <v>163</v>
      </c>
      <c r="AU230" s="190" t="s">
        <v>109</v>
      </c>
      <c r="AV230" s="11" t="s">
        <v>109</v>
      </c>
      <c r="AW230" s="11" t="s">
        <v>33</v>
      </c>
      <c r="AX230" s="11" t="s">
        <v>76</v>
      </c>
      <c r="AY230" s="190" t="s">
        <v>156</v>
      </c>
    </row>
    <row r="231" spans="2:65" s="12" customFormat="1" ht="16.5" customHeight="1">
      <c r="B231" s="191"/>
      <c r="C231" s="192"/>
      <c r="D231" s="192"/>
      <c r="E231" s="193" t="s">
        <v>22</v>
      </c>
      <c r="F231" s="262" t="s">
        <v>166</v>
      </c>
      <c r="G231" s="263"/>
      <c r="H231" s="263"/>
      <c r="I231" s="263"/>
      <c r="J231" s="192"/>
      <c r="K231" s="194">
        <v>18.399999999999999</v>
      </c>
      <c r="L231" s="192"/>
      <c r="M231" s="192"/>
      <c r="N231" s="192"/>
      <c r="O231" s="192"/>
      <c r="P231" s="192"/>
      <c r="Q231" s="192"/>
      <c r="R231" s="195"/>
      <c r="T231" s="196"/>
      <c r="U231" s="192"/>
      <c r="V231" s="192"/>
      <c r="W231" s="192"/>
      <c r="X231" s="192"/>
      <c r="Y231" s="192"/>
      <c r="Z231" s="192"/>
      <c r="AA231" s="197"/>
      <c r="AT231" s="198" t="s">
        <v>163</v>
      </c>
      <c r="AU231" s="198" t="s">
        <v>109</v>
      </c>
      <c r="AV231" s="12" t="s">
        <v>161</v>
      </c>
      <c r="AW231" s="12" t="s">
        <v>33</v>
      </c>
      <c r="AX231" s="12" t="s">
        <v>84</v>
      </c>
      <c r="AY231" s="198" t="s">
        <v>156</v>
      </c>
    </row>
    <row r="232" spans="2:65" s="1" customFormat="1" ht="25.5" customHeight="1">
      <c r="B232" s="37"/>
      <c r="C232" s="199" t="s">
        <v>230</v>
      </c>
      <c r="D232" s="199" t="s">
        <v>212</v>
      </c>
      <c r="E232" s="200" t="s">
        <v>280</v>
      </c>
      <c r="F232" s="264" t="s">
        <v>281</v>
      </c>
      <c r="G232" s="264"/>
      <c r="H232" s="264"/>
      <c r="I232" s="264"/>
      <c r="J232" s="201" t="s">
        <v>160</v>
      </c>
      <c r="K232" s="202">
        <v>26</v>
      </c>
      <c r="L232" s="270">
        <v>0</v>
      </c>
      <c r="M232" s="271"/>
      <c r="N232" s="274">
        <f>ROUND(L232*K232,2)</f>
        <v>0</v>
      </c>
      <c r="O232" s="275"/>
      <c r="P232" s="275"/>
      <c r="Q232" s="275"/>
      <c r="R232" s="39"/>
      <c r="T232" s="173" t="s">
        <v>22</v>
      </c>
      <c r="U232" s="46" t="s">
        <v>41</v>
      </c>
      <c r="V232" s="38"/>
      <c r="W232" s="174">
        <f>V232*K232</f>
        <v>0</v>
      </c>
      <c r="X232" s="174">
        <v>0</v>
      </c>
      <c r="Y232" s="174">
        <f>X232*K232</f>
        <v>0</v>
      </c>
      <c r="Z232" s="174">
        <v>0</v>
      </c>
      <c r="AA232" s="175">
        <f>Z232*K232</f>
        <v>0</v>
      </c>
      <c r="AR232" s="22" t="s">
        <v>247</v>
      </c>
      <c r="AT232" s="22" t="s">
        <v>212</v>
      </c>
      <c r="AU232" s="22" t="s">
        <v>109</v>
      </c>
      <c r="AY232" s="22" t="s">
        <v>156</v>
      </c>
      <c r="BE232" s="112">
        <f>IF(U232="základní",N232,0)</f>
        <v>0</v>
      </c>
      <c r="BF232" s="112">
        <f>IF(U232="snížená",N232,0)</f>
        <v>0</v>
      </c>
      <c r="BG232" s="112">
        <f>IF(U232="zákl. přenesená",N232,0)</f>
        <v>0</v>
      </c>
      <c r="BH232" s="112">
        <f>IF(U232="sníž. přenesená",N232,0)</f>
        <v>0</v>
      </c>
      <c r="BI232" s="112">
        <f>IF(U232="nulová",N232,0)</f>
        <v>0</v>
      </c>
      <c r="BJ232" s="22" t="s">
        <v>84</v>
      </c>
      <c r="BK232" s="112">
        <f>ROUND(L232*K232,2)</f>
        <v>0</v>
      </c>
      <c r="BL232" s="22" t="s">
        <v>215</v>
      </c>
      <c r="BM232" s="22" t="s">
        <v>282</v>
      </c>
    </row>
    <row r="233" spans="2:65" s="1" customFormat="1" ht="16.5" customHeight="1">
      <c r="B233" s="37"/>
      <c r="C233" s="169" t="s">
        <v>283</v>
      </c>
      <c r="D233" s="169" t="s">
        <v>157</v>
      </c>
      <c r="E233" s="170" t="s">
        <v>284</v>
      </c>
      <c r="F233" s="265" t="s">
        <v>285</v>
      </c>
      <c r="G233" s="265"/>
      <c r="H233" s="265"/>
      <c r="I233" s="265"/>
      <c r="J233" s="171" t="s">
        <v>160</v>
      </c>
      <c r="K233" s="172">
        <v>18.399999999999999</v>
      </c>
      <c r="L233" s="266">
        <v>0</v>
      </c>
      <c r="M233" s="267"/>
      <c r="N233" s="275">
        <f>ROUND(L233*K233,2)</f>
        <v>0</v>
      </c>
      <c r="O233" s="275"/>
      <c r="P233" s="275"/>
      <c r="Q233" s="275"/>
      <c r="R233" s="39"/>
      <c r="T233" s="173" t="s">
        <v>22</v>
      </c>
      <c r="U233" s="46" t="s">
        <v>41</v>
      </c>
      <c r="V233" s="38"/>
      <c r="W233" s="174">
        <f>V233*K233</f>
        <v>0</v>
      </c>
      <c r="X233" s="174">
        <v>0</v>
      </c>
      <c r="Y233" s="174">
        <f>X233*K233</f>
        <v>0</v>
      </c>
      <c r="Z233" s="174">
        <v>0</v>
      </c>
      <c r="AA233" s="175">
        <f>Z233*K233</f>
        <v>0</v>
      </c>
      <c r="AR233" s="22" t="s">
        <v>215</v>
      </c>
      <c r="AT233" s="22" t="s">
        <v>157</v>
      </c>
      <c r="AU233" s="22" t="s">
        <v>109</v>
      </c>
      <c r="AY233" s="22" t="s">
        <v>156</v>
      </c>
      <c r="BE233" s="112">
        <f>IF(U233="základní",N233,0)</f>
        <v>0</v>
      </c>
      <c r="BF233" s="112">
        <f>IF(U233="snížená",N233,0)</f>
        <v>0</v>
      </c>
      <c r="BG233" s="112">
        <f>IF(U233="zákl. přenesená",N233,0)</f>
        <v>0</v>
      </c>
      <c r="BH233" s="112">
        <f>IF(U233="sníž. přenesená",N233,0)</f>
        <v>0</v>
      </c>
      <c r="BI233" s="112">
        <f>IF(U233="nulová",N233,0)</f>
        <v>0</v>
      </c>
      <c r="BJ233" s="22" t="s">
        <v>84</v>
      </c>
      <c r="BK233" s="112">
        <f>ROUND(L233*K233,2)</f>
        <v>0</v>
      </c>
      <c r="BL233" s="22" t="s">
        <v>215</v>
      </c>
      <c r="BM233" s="22" t="s">
        <v>286</v>
      </c>
    </row>
    <row r="234" spans="2:65" s="10" customFormat="1" ht="16.5" customHeight="1">
      <c r="B234" s="176"/>
      <c r="C234" s="177"/>
      <c r="D234" s="177"/>
      <c r="E234" s="178" t="s">
        <v>22</v>
      </c>
      <c r="F234" s="268" t="s">
        <v>189</v>
      </c>
      <c r="G234" s="269"/>
      <c r="H234" s="269"/>
      <c r="I234" s="269"/>
      <c r="J234" s="177"/>
      <c r="K234" s="178" t="s">
        <v>22</v>
      </c>
      <c r="L234" s="177"/>
      <c r="M234" s="177"/>
      <c r="N234" s="177"/>
      <c r="O234" s="177"/>
      <c r="P234" s="177"/>
      <c r="Q234" s="177"/>
      <c r="R234" s="179"/>
      <c r="T234" s="180"/>
      <c r="U234" s="177"/>
      <c r="V234" s="177"/>
      <c r="W234" s="177"/>
      <c r="X234" s="177"/>
      <c r="Y234" s="177"/>
      <c r="Z234" s="177"/>
      <c r="AA234" s="181"/>
      <c r="AT234" s="182" t="s">
        <v>163</v>
      </c>
      <c r="AU234" s="182" t="s">
        <v>109</v>
      </c>
      <c r="AV234" s="10" t="s">
        <v>84</v>
      </c>
      <c r="AW234" s="10" t="s">
        <v>33</v>
      </c>
      <c r="AX234" s="10" t="s">
        <v>76</v>
      </c>
      <c r="AY234" s="182" t="s">
        <v>156</v>
      </c>
    </row>
    <row r="235" spans="2:65" s="11" customFormat="1" ht="16.5" customHeight="1">
      <c r="B235" s="183"/>
      <c r="C235" s="184"/>
      <c r="D235" s="184"/>
      <c r="E235" s="185" t="s">
        <v>22</v>
      </c>
      <c r="F235" s="258" t="s">
        <v>276</v>
      </c>
      <c r="G235" s="259"/>
      <c r="H235" s="259"/>
      <c r="I235" s="259"/>
      <c r="J235" s="184"/>
      <c r="K235" s="186">
        <v>7.3</v>
      </c>
      <c r="L235" s="184"/>
      <c r="M235" s="184"/>
      <c r="N235" s="184"/>
      <c r="O235" s="184"/>
      <c r="P235" s="184"/>
      <c r="Q235" s="184"/>
      <c r="R235" s="187"/>
      <c r="T235" s="188"/>
      <c r="U235" s="184"/>
      <c r="V235" s="184"/>
      <c r="W235" s="184"/>
      <c r="X235" s="184"/>
      <c r="Y235" s="184"/>
      <c r="Z235" s="184"/>
      <c r="AA235" s="189"/>
      <c r="AT235" s="190" t="s">
        <v>163</v>
      </c>
      <c r="AU235" s="190" t="s">
        <v>109</v>
      </c>
      <c r="AV235" s="11" t="s">
        <v>109</v>
      </c>
      <c r="AW235" s="11" t="s">
        <v>33</v>
      </c>
      <c r="AX235" s="11" t="s">
        <v>76</v>
      </c>
      <c r="AY235" s="190" t="s">
        <v>156</v>
      </c>
    </row>
    <row r="236" spans="2:65" s="10" customFormat="1" ht="16.5" customHeight="1">
      <c r="B236" s="176"/>
      <c r="C236" s="177"/>
      <c r="D236" s="177"/>
      <c r="E236" s="178" t="s">
        <v>22</v>
      </c>
      <c r="F236" s="260" t="s">
        <v>195</v>
      </c>
      <c r="G236" s="261"/>
      <c r="H236" s="261"/>
      <c r="I236" s="261"/>
      <c r="J236" s="177"/>
      <c r="K236" s="178" t="s">
        <v>22</v>
      </c>
      <c r="L236" s="177"/>
      <c r="M236" s="177"/>
      <c r="N236" s="177"/>
      <c r="O236" s="177"/>
      <c r="P236" s="177"/>
      <c r="Q236" s="177"/>
      <c r="R236" s="179"/>
      <c r="T236" s="180"/>
      <c r="U236" s="177"/>
      <c r="V236" s="177"/>
      <c r="W236" s="177"/>
      <c r="X236" s="177"/>
      <c r="Y236" s="177"/>
      <c r="Z236" s="177"/>
      <c r="AA236" s="181"/>
      <c r="AT236" s="182" t="s">
        <v>163</v>
      </c>
      <c r="AU236" s="182" t="s">
        <v>109</v>
      </c>
      <c r="AV236" s="10" t="s">
        <v>84</v>
      </c>
      <c r="AW236" s="10" t="s">
        <v>33</v>
      </c>
      <c r="AX236" s="10" t="s">
        <v>76</v>
      </c>
      <c r="AY236" s="182" t="s">
        <v>156</v>
      </c>
    </row>
    <row r="237" spans="2:65" s="11" customFormat="1" ht="16.5" customHeight="1">
      <c r="B237" s="183"/>
      <c r="C237" s="184"/>
      <c r="D237" s="184"/>
      <c r="E237" s="185" t="s">
        <v>22</v>
      </c>
      <c r="F237" s="258" t="s">
        <v>277</v>
      </c>
      <c r="G237" s="259"/>
      <c r="H237" s="259"/>
      <c r="I237" s="259"/>
      <c r="J237" s="184"/>
      <c r="K237" s="186">
        <v>5.2</v>
      </c>
      <c r="L237" s="184"/>
      <c r="M237" s="184"/>
      <c r="N237" s="184"/>
      <c r="O237" s="184"/>
      <c r="P237" s="184"/>
      <c r="Q237" s="184"/>
      <c r="R237" s="187"/>
      <c r="T237" s="188"/>
      <c r="U237" s="184"/>
      <c r="V237" s="184"/>
      <c r="W237" s="184"/>
      <c r="X237" s="184"/>
      <c r="Y237" s="184"/>
      <c r="Z237" s="184"/>
      <c r="AA237" s="189"/>
      <c r="AT237" s="190" t="s">
        <v>163</v>
      </c>
      <c r="AU237" s="190" t="s">
        <v>109</v>
      </c>
      <c r="AV237" s="11" t="s">
        <v>109</v>
      </c>
      <c r="AW237" s="11" t="s">
        <v>33</v>
      </c>
      <c r="AX237" s="11" t="s">
        <v>76</v>
      </c>
      <c r="AY237" s="190" t="s">
        <v>156</v>
      </c>
    </row>
    <row r="238" spans="2:65" s="10" customFormat="1" ht="16.5" customHeight="1">
      <c r="B238" s="176"/>
      <c r="C238" s="177"/>
      <c r="D238" s="177"/>
      <c r="E238" s="178" t="s">
        <v>22</v>
      </c>
      <c r="F238" s="260" t="s">
        <v>197</v>
      </c>
      <c r="G238" s="261"/>
      <c r="H238" s="261"/>
      <c r="I238" s="261"/>
      <c r="J238" s="177"/>
      <c r="K238" s="178" t="s">
        <v>22</v>
      </c>
      <c r="L238" s="177"/>
      <c r="M238" s="177"/>
      <c r="N238" s="177"/>
      <c r="O238" s="177"/>
      <c r="P238" s="177"/>
      <c r="Q238" s="177"/>
      <c r="R238" s="179"/>
      <c r="T238" s="180"/>
      <c r="U238" s="177"/>
      <c r="V238" s="177"/>
      <c r="W238" s="177"/>
      <c r="X238" s="177"/>
      <c r="Y238" s="177"/>
      <c r="Z238" s="177"/>
      <c r="AA238" s="181"/>
      <c r="AT238" s="182" t="s">
        <v>163</v>
      </c>
      <c r="AU238" s="182" t="s">
        <v>109</v>
      </c>
      <c r="AV238" s="10" t="s">
        <v>84</v>
      </c>
      <c r="AW238" s="10" t="s">
        <v>33</v>
      </c>
      <c r="AX238" s="10" t="s">
        <v>76</v>
      </c>
      <c r="AY238" s="182" t="s">
        <v>156</v>
      </c>
    </row>
    <row r="239" spans="2:65" s="11" customFormat="1" ht="16.5" customHeight="1">
      <c r="B239" s="183"/>
      <c r="C239" s="184"/>
      <c r="D239" s="184"/>
      <c r="E239" s="185" t="s">
        <v>22</v>
      </c>
      <c r="F239" s="258" t="s">
        <v>278</v>
      </c>
      <c r="G239" s="259"/>
      <c r="H239" s="259"/>
      <c r="I239" s="259"/>
      <c r="J239" s="184"/>
      <c r="K239" s="186">
        <v>1.1000000000000001</v>
      </c>
      <c r="L239" s="184"/>
      <c r="M239" s="184"/>
      <c r="N239" s="184"/>
      <c r="O239" s="184"/>
      <c r="P239" s="184"/>
      <c r="Q239" s="184"/>
      <c r="R239" s="187"/>
      <c r="T239" s="188"/>
      <c r="U239" s="184"/>
      <c r="V239" s="184"/>
      <c r="W239" s="184"/>
      <c r="X239" s="184"/>
      <c r="Y239" s="184"/>
      <c r="Z239" s="184"/>
      <c r="AA239" s="189"/>
      <c r="AT239" s="190" t="s">
        <v>163</v>
      </c>
      <c r="AU239" s="190" t="s">
        <v>109</v>
      </c>
      <c r="AV239" s="11" t="s">
        <v>109</v>
      </c>
      <c r="AW239" s="11" t="s">
        <v>33</v>
      </c>
      <c r="AX239" s="11" t="s">
        <v>76</v>
      </c>
      <c r="AY239" s="190" t="s">
        <v>156</v>
      </c>
    </row>
    <row r="240" spans="2:65" s="10" customFormat="1" ht="16.5" customHeight="1">
      <c r="B240" s="176"/>
      <c r="C240" s="177"/>
      <c r="D240" s="177"/>
      <c r="E240" s="178" t="s">
        <v>22</v>
      </c>
      <c r="F240" s="260" t="s">
        <v>164</v>
      </c>
      <c r="G240" s="261"/>
      <c r="H240" s="261"/>
      <c r="I240" s="261"/>
      <c r="J240" s="177"/>
      <c r="K240" s="178" t="s">
        <v>22</v>
      </c>
      <c r="L240" s="177"/>
      <c r="M240" s="177"/>
      <c r="N240" s="177"/>
      <c r="O240" s="177"/>
      <c r="P240" s="177"/>
      <c r="Q240" s="177"/>
      <c r="R240" s="179"/>
      <c r="T240" s="180"/>
      <c r="U240" s="177"/>
      <c r="V240" s="177"/>
      <c r="W240" s="177"/>
      <c r="X240" s="177"/>
      <c r="Y240" s="177"/>
      <c r="Z240" s="177"/>
      <c r="AA240" s="181"/>
      <c r="AT240" s="182" t="s">
        <v>163</v>
      </c>
      <c r="AU240" s="182" t="s">
        <v>109</v>
      </c>
      <c r="AV240" s="10" t="s">
        <v>84</v>
      </c>
      <c r="AW240" s="10" t="s">
        <v>33</v>
      </c>
      <c r="AX240" s="10" t="s">
        <v>76</v>
      </c>
      <c r="AY240" s="182" t="s">
        <v>156</v>
      </c>
    </row>
    <row r="241" spans="2:65" s="11" customFormat="1" ht="16.5" customHeight="1">
      <c r="B241" s="183"/>
      <c r="C241" s="184"/>
      <c r="D241" s="184"/>
      <c r="E241" s="185" t="s">
        <v>22</v>
      </c>
      <c r="F241" s="258" t="s">
        <v>279</v>
      </c>
      <c r="G241" s="259"/>
      <c r="H241" s="259"/>
      <c r="I241" s="259"/>
      <c r="J241" s="184"/>
      <c r="K241" s="186">
        <v>4.8</v>
      </c>
      <c r="L241" s="184"/>
      <c r="M241" s="184"/>
      <c r="N241" s="184"/>
      <c r="O241" s="184"/>
      <c r="P241" s="184"/>
      <c r="Q241" s="184"/>
      <c r="R241" s="187"/>
      <c r="T241" s="188"/>
      <c r="U241" s="184"/>
      <c r="V241" s="184"/>
      <c r="W241" s="184"/>
      <c r="X241" s="184"/>
      <c r="Y241" s="184"/>
      <c r="Z241" s="184"/>
      <c r="AA241" s="189"/>
      <c r="AT241" s="190" t="s">
        <v>163</v>
      </c>
      <c r="AU241" s="190" t="s">
        <v>109</v>
      </c>
      <c r="AV241" s="11" t="s">
        <v>109</v>
      </c>
      <c r="AW241" s="11" t="s">
        <v>33</v>
      </c>
      <c r="AX241" s="11" t="s">
        <v>76</v>
      </c>
      <c r="AY241" s="190" t="s">
        <v>156</v>
      </c>
    </row>
    <row r="242" spans="2:65" s="12" customFormat="1" ht="16.5" customHeight="1">
      <c r="B242" s="191"/>
      <c r="C242" s="192"/>
      <c r="D242" s="192"/>
      <c r="E242" s="193" t="s">
        <v>22</v>
      </c>
      <c r="F242" s="262" t="s">
        <v>166</v>
      </c>
      <c r="G242" s="263"/>
      <c r="H242" s="263"/>
      <c r="I242" s="263"/>
      <c r="J242" s="192"/>
      <c r="K242" s="194">
        <v>18.399999999999999</v>
      </c>
      <c r="L242" s="192"/>
      <c r="M242" s="192"/>
      <c r="N242" s="192"/>
      <c r="O242" s="192"/>
      <c r="P242" s="192"/>
      <c r="Q242" s="192"/>
      <c r="R242" s="195"/>
      <c r="T242" s="196"/>
      <c r="U242" s="192"/>
      <c r="V242" s="192"/>
      <c r="W242" s="192"/>
      <c r="X242" s="192"/>
      <c r="Y242" s="192"/>
      <c r="Z242" s="192"/>
      <c r="AA242" s="197"/>
      <c r="AT242" s="198" t="s">
        <v>163</v>
      </c>
      <c r="AU242" s="198" t="s">
        <v>109</v>
      </c>
      <c r="AV242" s="12" t="s">
        <v>161</v>
      </c>
      <c r="AW242" s="12" t="s">
        <v>33</v>
      </c>
      <c r="AX242" s="12" t="s">
        <v>84</v>
      </c>
      <c r="AY242" s="198" t="s">
        <v>156</v>
      </c>
    </row>
    <row r="243" spans="2:65" s="1" customFormat="1" ht="16.5" customHeight="1">
      <c r="B243" s="37"/>
      <c r="C243" s="169" t="s">
        <v>234</v>
      </c>
      <c r="D243" s="169" t="s">
        <v>157</v>
      </c>
      <c r="E243" s="170" t="s">
        <v>287</v>
      </c>
      <c r="F243" s="265" t="s">
        <v>288</v>
      </c>
      <c r="G243" s="265"/>
      <c r="H243" s="265"/>
      <c r="I243" s="265"/>
      <c r="J243" s="171" t="s">
        <v>169</v>
      </c>
      <c r="K243" s="172">
        <v>71.099999999999994</v>
      </c>
      <c r="L243" s="266">
        <v>0</v>
      </c>
      <c r="M243" s="267"/>
      <c r="N243" s="275">
        <f>ROUND(L243*K243,2)</f>
        <v>0</v>
      </c>
      <c r="O243" s="275"/>
      <c r="P243" s="275"/>
      <c r="Q243" s="275"/>
      <c r="R243" s="39"/>
      <c r="T243" s="173" t="s">
        <v>22</v>
      </c>
      <c r="U243" s="46" t="s">
        <v>41</v>
      </c>
      <c r="V243" s="38"/>
      <c r="W243" s="174">
        <f>V243*K243</f>
        <v>0</v>
      </c>
      <c r="X243" s="174">
        <v>0</v>
      </c>
      <c r="Y243" s="174">
        <f>X243*K243</f>
        <v>0</v>
      </c>
      <c r="Z243" s="174">
        <v>0</v>
      </c>
      <c r="AA243" s="175">
        <f>Z243*K243</f>
        <v>0</v>
      </c>
      <c r="AR243" s="22" t="s">
        <v>215</v>
      </c>
      <c r="AT243" s="22" t="s">
        <v>157</v>
      </c>
      <c r="AU243" s="22" t="s">
        <v>109</v>
      </c>
      <c r="AY243" s="22" t="s">
        <v>156</v>
      </c>
      <c r="BE243" s="112">
        <f>IF(U243="základní",N243,0)</f>
        <v>0</v>
      </c>
      <c r="BF243" s="112">
        <f>IF(U243="snížená",N243,0)</f>
        <v>0</v>
      </c>
      <c r="BG243" s="112">
        <f>IF(U243="zákl. přenesená",N243,0)</f>
        <v>0</v>
      </c>
      <c r="BH243" s="112">
        <f>IF(U243="sníž. přenesená",N243,0)</f>
        <v>0</v>
      </c>
      <c r="BI243" s="112">
        <f>IF(U243="nulová",N243,0)</f>
        <v>0</v>
      </c>
      <c r="BJ243" s="22" t="s">
        <v>84</v>
      </c>
      <c r="BK243" s="112">
        <f>ROUND(L243*K243,2)</f>
        <v>0</v>
      </c>
      <c r="BL243" s="22" t="s">
        <v>215</v>
      </c>
      <c r="BM243" s="22" t="s">
        <v>289</v>
      </c>
    </row>
    <row r="244" spans="2:65" s="10" customFormat="1" ht="16.5" customHeight="1">
      <c r="B244" s="176"/>
      <c r="C244" s="177"/>
      <c r="D244" s="177"/>
      <c r="E244" s="178" t="s">
        <v>22</v>
      </c>
      <c r="F244" s="268" t="s">
        <v>189</v>
      </c>
      <c r="G244" s="269"/>
      <c r="H244" s="269"/>
      <c r="I244" s="269"/>
      <c r="J244" s="177"/>
      <c r="K244" s="178" t="s">
        <v>22</v>
      </c>
      <c r="L244" s="177"/>
      <c r="M244" s="177"/>
      <c r="N244" s="177"/>
      <c r="O244" s="177"/>
      <c r="P244" s="177"/>
      <c r="Q244" s="177"/>
      <c r="R244" s="179"/>
      <c r="T244" s="180"/>
      <c r="U244" s="177"/>
      <c r="V244" s="177"/>
      <c r="W244" s="177"/>
      <c r="X244" s="177"/>
      <c r="Y244" s="177"/>
      <c r="Z244" s="177"/>
      <c r="AA244" s="181"/>
      <c r="AT244" s="182" t="s">
        <v>163</v>
      </c>
      <c r="AU244" s="182" t="s">
        <v>109</v>
      </c>
      <c r="AV244" s="10" t="s">
        <v>84</v>
      </c>
      <c r="AW244" s="10" t="s">
        <v>33</v>
      </c>
      <c r="AX244" s="10" t="s">
        <v>76</v>
      </c>
      <c r="AY244" s="182" t="s">
        <v>156</v>
      </c>
    </row>
    <row r="245" spans="2:65" s="11" customFormat="1" ht="16.5" customHeight="1">
      <c r="B245" s="183"/>
      <c r="C245" s="184"/>
      <c r="D245" s="184"/>
      <c r="E245" s="185" t="s">
        <v>22</v>
      </c>
      <c r="F245" s="258" t="s">
        <v>290</v>
      </c>
      <c r="G245" s="259"/>
      <c r="H245" s="259"/>
      <c r="I245" s="259"/>
      <c r="J245" s="184"/>
      <c r="K245" s="186">
        <v>37.799999999999997</v>
      </c>
      <c r="L245" s="184"/>
      <c r="M245" s="184"/>
      <c r="N245" s="184"/>
      <c r="O245" s="184"/>
      <c r="P245" s="184"/>
      <c r="Q245" s="184"/>
      <c r="R245" s="187"/>
      <c r="T245" s="188"/>
      <c r="U245" s="184"/>
      <c r="V245" s="184"/>
      <c r="W245" s="184"/>
      <c r="X245" s="184"/>
      <c r="Y245" s="184"/>
      <c r="Z245" s="184"/>
      <c r="AA245" s="189"/>
      <c r="AT245" s="190" t="s">
        <v>163</v>
      </c>
      <c r="AU245" s="190" t="s">
        <v>109</v>
      </c>
      <c r="AV245" s="11" t="s">
        <v>109</v>
      </c>
      <c r="AW245" s="11" t="s">
        <v>33</v>
      </c>
      <c r="AX245" s="11" t="s">
        <v>76</v>
      </c>
      <c r="AY245" s="190" t="s">
        <v>156</v>
      </c>
    </row>
    <row r="246" spans="2:65" s="10" customFormat="1" ht="16.5" customHeight="1">
      <c r="B246" s="176"/>
      <c r="C246" s="177"/>
      <c r="D246" s="177"/>
      <c r="E246" s="178" t="s">
        <v>22</v>
      </c>
      <c r="F246" s="260" t="s">
        <v>195</v>
      </c>
      <c r="G246" s="261"/>
      <c r="H246" s="261"/>
      <c r="I246" s="261"/>
      <c r="J246" s="177"/>
      <c r="K246" s="178" t="s">
        <v>22</v>
      </c>
      <c r="L246" s="177"/>
      <c r="M246" s="177"/>
      <c r="N246" s="177"/>
      <c r="O246" s="177"/>
      <c r="P246" s="177"/>
      <c r="Q246" s="177"/>
      <c r="R246" s="179"/>
      <c r="T246" s="180"/>
      <c r="U246" s="177"/>
      <c r="V246" s="177"/>
      <c r="W246" s="177"/>
      <c r="X246" s="177"/>
      <c r="Y246" s="177"/>
      <c r="Z246" s="177"/>
      <c r="AA246" s="181"/>
      <c r="AT246" s="182" t="s">
        <v>163</v>
      </c>
      <c r="AU246" s="182" t="s">
        <v>109</v>
      </c>
      <c r="AV246" s="10" t="s">
        <v>84</v>
      </c>
      <c r="AW246" s="10" t="s">
        <v>33</v>
      </c>
      <c r="AX246" s="10" t="s">
        <v>76</v>
      </c>
      <c r="AY246" s="182" t="s">
        <v>156</v>
      </c>
    </row>
    <row r="247" spans="2:65" s="11" customFormat="1" ht="16.5" customHeight="1">
      <c r="B247" s="183"/>
      <c r="C247" s="184"/>
      <c r="D247" s="184"/>
      <c r="E247" s="185" t="s">
        <v>22</v>
      </c>
      <c r="F247" s="258" t="s">
        <v>291</v>
      </c>
      <c r="G247" s="259"/>
      <c r="H247" s="259"/>
      <c r="I247" s="259"/>
      <c r="J247" s="184"/>
      <c r="K247" s="186">
        <v>15.6</v>
      </c>
      <c r="L247" s="184"/>
      <c r="M247" s="184"/>
      <c r="N247" s="184"/>
      <c r="O247" s="184"/>
      <c r="P247" s="184"/>
      <c r="Q247" s="184"/>
      <c r="R247" s="187"/>
      <c r="T247" s="188"/>
      <c r="U247" s="184"/>
      <c r="V247" s="184"/>
      <c r="W247" s="184"/>
      <c r="X247" s="184"/>
      <c r="Y247" s="184"/>
      <c r="Z247" s="184"/>
      <c r="AA247" s="189"/>
      <c r="AT247" s="190" t="s">
        <v>163</v>
      </c>
      <c r="AU247" s="190" t="s">
        <v>109</v>
      </c>
      <c r="AV247" s="11" t="s">
        <v>109</v>
      </c>
      <c r="AW247" s="11" t="s">
        <v>33</v>
      </c>
      <c r="AX247" s="11" t="s">
        <v>76</v>
      </c>
      <c r="AY247" s="190" t="s">
        <v>156</v>
      </c>
    </row>
    <row r="248" spans="2:65" s="10" customFormat="1" ht="16.5" customHeight="1">
      <c r="B248" s="176"/>
      <c r="C248" s="177"/>
      <c r="D248" s="177"/>
      <c r="E248" s="178" t="s">
        <v>22</v>
      </c>
      <c r="F248" s="260" t="s">
        <v>197</v>
      </c>
      <c r="G248" s="261"/>
      <c r="H248" s="261"/>
      <c r="I248" s="261"/>
      <c r="J248" s="177"/>
      <c r="K248" s="178" t="s">
        <v>22</v>
      </c>
      <c r="L248" s="177"/>
      <c r="M248" s="177"/>
      <c r="N248" s="177"/>
      <c r="O248" s="177"/>
      <c r="P248" s="177"/>
      <c r="Q248" s="177"/>
      <c r="R248" s="179"/>
      <c r="T248" s="180"/>
      <c r="U248" s="177"/>
      <c r="V248" s="177"/>
      <c r="W248" s="177"/>
      <c r="X248" s="177"/>
      <c r="Y248" s="177"/>
      <c r="Z248" s="177"/>
      <c r="AA248" s="181"/>
      <c r="AT248" s="182" t="s">
        <v>163</v>
      </c>
      <c r="AU248" s="182" t="s">
        <v>109</v>
      </c>
      <c r="AV248" s="10" t="s">
        <v>84</v>
      </c>
      <c r="AW248" s="10" t="s">
        <v>33</v>
      </c>
      <c r="AX248" s="10" t="s">
        <v>76</v>
      </c>
      <c r="AY248" s="182" t="s">
        <v>156</v>
      </c>
    </row>
    <row r="249" spans="2:65" s="11" customFormat="1" ht="16.5" customHeight="1">
      <c r="B249" s="183"/>
      <c r="C249" s="184"/>
      <c r="D249" s="184"/>
      <c r="E249" s="185" t="s">
        <v>22</v>
      </c>
      <c r="F249" s="258" t="s">
        <v>292</v>
      </c>
      <c r="G249" s="259"/>
      <c r="H249" s="259"/>
      <c r="I249" s="259"/>
      <c r="J249" s="184"/>
      <c r="K249" s="186">
        <v>3.3</v>
      </c>
      <c r="L249" s="184"/>
      <c r="M249" s="184"/>
      <c r="N249" s="184"/>
      <c r="O249" s="184"/>
      <c r="P249" s="184"/>
      <c r="Q249" s="184"/>
      <c r="R249" s="187"/>
      <c r="T249" s="188"/>
      <c r="U249" s="184"/>
      <c r="V249" s="184"/>
      <c r="W249" s="184"/>
      <c r="X249" s="184"/>
      <c r="Y249" s="184"/>
      <c r="Z249" s="184"/>
      <c r="AA249" s="189"/>
      <c r="AT249" s="190" t="s">
        <v>163</v>
      </c>
      <c r="AU249" s="190" t="s">
        <v>109</v>
      </c>
      <c r="AV249" s="11" t="s">
        <v>109</v>
      </c>
      <c r="AW249" s="11" t="s">
        <v>33</v>
      </c>
      <c r="AX249" s="11" t="s">
        <v>76</v>
      </c>
      <c r="AY249" s="190" t="s">
        <v>156</v>
      </c>
    </row>
    <row r="250" spans="2:65" s="10" customFormat="1" ht="16.5" customHeight="1">
      <c r="B250" s="176"/>
      <c r="C250" s="177"/>
      <c r="D250" s="177"/>
      <c r="E250" s="178" t="s">
        <v>22</v>
      </c>
      <c r="F250" s="260" t="s">
        <v>164</v>
      </c>
      <c r="G250" s="261"/>
      <c r="H250" s="261"/>
      <c r="I250" s="261"/>
      <c r="J250" s="177"/>
      <c r="K250" s="178" t="s">
        <v>22</v>
      </c>
      <c r="L250" s="177"/>
      <c r="M250" s="177"/>
      <c r="N250" s="177"/>
      <c r="O250" s="177"/>
      <c r="P250" s="177"/>
      <c r="Q250" s="177"/>
      <c r="R250" s="179"/>
      <c r="T250" s="180"/>
      <c r="U250" s="177"/>
      <c r="V250" s="177"/>
      <c r="W250" s="177"/>
      <c r="X250" s="177"/>
      <c r="Y250" s="177"/>
      <c r="Z250" s="177"/>
      <c r="AA250" s="181"/>
      <c r="AT250" s="182" t="s">
        <v>163</v>
      </c>
      <c r="AU250" s="182" t="s">
        <v>109</v>
      </c>
      <c r="AV250" s="10" t="s">
        <v>84</v>
      </c>
      <c r="AW250" s="10" t="s">
        <v>33</v>
      </c>
      <c r="AX250" s="10" t="s">
        <v>76</v>
      </c>
      <c r="AY250" s="182" t="s">
        <v>156</v>
      </c>
    </row>
    <row r="251" spans="2:65" s="11" customFormat="1" ht="16.5" customHeight="1">
      <c r="B251" s="183"/>
      <c r="C251" s="184"/>
      <c r="D251" s="184"/>
      <c r="E251" s="185" t="s">
        <v>22</v>
      </c>
      <c r="F251" s="258" t="s">
        <v>293</v>
      </c>
      <c r="G251" s="259"/>
      <c r="H251" s="259"/>
      <c r="I251" s="259"/>
      <c r="J251" s="184"/>
      <c r="K251" s="186">
        <v>14.4</v>
      </c>
      <c r="L251" s="184"/>
      <c r="M251" s="184"/>
      <c r="N251" s="184"/>
      <c r="O251" s="184"/>
      <c r="P251" s="184"/>
      <c r="Q251" s="184"/>
      <c r="R251" s="187"/>
      <c r="T251" s="188"/>
      <c r="U251" s="184"/>
      <c r="V251" s="184"/>
      <c r="W251" s="184"/>
      <c r="X251" s="184"/>
      <c r="Y251" s="184"/>
      <c r="Z251" s="184"/>
      <c r="AA251" s="189"/>
      <c r="AT251" s="190" t="s">
        <v>163</v>
      </c>
      <c r="AU251" s="190" t="s">
        <v>109</v>
      </c>
      <c r="AV251" s="11" t="s">
        <v>109</v>
      </c>
      <c r="AW251" s="11" t="s">
        <v>33</v>
      </c>
      <c r="AX251" s="11" t="s">
        <v>76</v>
      </c>
      <c r="AY251" s="190" t="s">
        <v>156</v>
      </c>
    </row>
    <row r="252" spans="2:65" s="12" customFormat="1" ht="16.5" customHeight="1">
      <c r="B252" s="191"/>
      <c r="C252" s="192"/>
      <c r="D252" s="192"/>
      <c r="E252" s="193" t="s">
        <v>22</v>
      </c>
      <c r="F252" s="262" t="s">
        <v>166</v>
      </c>
      <c r="G252" s="263"/>
      <c r="H252" s="263"/>
      <c r="I252" s="263"/>
      <c r="J252" s="192"/>
      <c r="K252" s="194">
        <v>71.099999999999994</v>
      </c>
      <c r="L252" s="192"/>
      <c r="M252" s="192"/>
      <c r="N252" s="192"/>
      <c r="O252" s="192"/>
      <c r="P252" s="192"/>
      <c r="Q252" s="192"/>
      <c r="R252" s="195"/>
      <c r="T252" s="196"/>
      <c r="U252" s="192"/>
      <c r="V252" s="192"/>
      <c r="W252" s="192"/>
      <c r="X252" s="192"/>
      <c r="Y252" s="192"/>
      <c r="Z252" s="192"/>
      <c r="AA252" s="197"/>
      <c r="AT252" s="198" t="s">
        <v>163</v>
      </c>
      <c r="AU252" s="198" t="s">
        <v>109</v>
      </c>
      <c r="AV252" s="12" t="s">
        <v>161</v>
      </c>
      <c r="AW252" s="12" t="s">
        <v>33</v>
      </c>
      <c r="AX252" s="12" t="s">
        <v>84</v>
      </c>
      <c r="AY252" s="198" t="s">
        <v>156</v>
      </c>
    </row>
    <row r="253" spans="2:65" s="1" customFormat="1" ht="25.5" customHeight="1">
      <c r="B253" s="37"/>
      <c r="C253" s="169" t="s">
        <v>294</v>
      </c>
      <c r="D253" s="169" t="s">
        <v>157</v>
      </c>
      <c r="E253" s="170" t="s">
        <v>295</v>
      </c>
      <c r="F253" s="265" t="s">
        <v>296</v>
      </c>
      <c r="G253" s="265"/>
      <c r="H253" s="265"/>
      <c r="I253" s="265"/>
      <c r="J253" s="171" t="s">
        <v>160</v>
      </c>
      <c r="K253" s="172">
        <v>18.399999999999999</v>
      </c>
      <c r="L253" s="266">
        <v>0</v>
      </c>
      <c r="M253" s="267"/>
      <c r="N253" s="275">
        <f>ROUND(L253*K253,2)</f>
        <v>0</v>
      </c>
      <c r="O253" s="275"/>
      <c r="P253" s="275"/>
      <c r="Q253" s="275"/>
      <c r="R253" s="39"/>
      <c r="T253" s="173" t="s">
        <v>22</v>
      </c>
      <c r="U253" s="46" t="s">
        <v>41</v>
      </c>
      <c r="V253" s="38"/>
      <c r="W253" s="174">
        <f>V253*K253</f>
        <v>0</v>
      </c>
      <c r="X253" s="174">
        <v>0</v>
      </c>
      <c r="Y253" s="174">
        <f>X253*K253</f>
        <v>0</v>
      </c>
      <c r="Z253" s="174">
        <v>0</v>
      </c>
      <c r="AA253" s="175">
        <f>Z253*K253</f>
        <v>0</v>
      </c>
      <c r="AR253" s="22" t="s">
        <v>215</v>
      </c>
      <c r="AT253" s="22" t="s">
        <v>157</v>
      </c>
      <c r="AU253" s="22" t="s">
        <v>109</v>
      </c>
      <c r="AY253" s="22" t="s">
        <v>156</v>
      </c>
      <c r="BE253" s="112">
        <f>IF(U253="základní",N253,0)</f>
        <v>0</v>
      </c>
      <c r="BF253" s="112">
        <f>IF(U253="snížená",N253,0)</f>
        <v>0</v>
      </c>
      <c r="BG253" s="112">
        <f>IF(U253="zákl. přenesená",N253,0)</f>
        <v>0</v>
      </c>
      <c r="BH253" s="112">
        <f>IF(U253="sníž. přenesená",N253,0)</f>
        <v>0</v>
      </c>
      <c r="BI253" s="112">
        <f>IF(U253="nulová",N253,0)</f>
        <v>0</v>
      </c>
      <c r="BJ253" s="22" t="s">
        <v>84</v>
      </c>
      <c r="BK253" s="112">
        <f>ROUND(L253*K253,2)</f>
        <v>0</v>
      </c>
      <c r="BL253" s="22" t="s">
        <v>215</v>
      </c>
      <c r="BM253" s="22" t="s">
        <v>297</v>
      </c>
    </row>
    <row r="254" spans="2:65" s="10" customFormat="1" ht="16.5" customHeight="1">
      <c r="B254" s="176"/>
      <c r="C254" s="177"/>
      <c r="D254" s="177"/>
      <c r="E254" s="178" t="s">
        <v>22</v>
      </c>
      <c r="F254" s="268" t="s">
        <v>298</v>
      </c>
      <c r="G254" s="269"/>
      <c r="H254" s="269"/>
      <c r="I254" s="269"/>
      <c r="J254" s="177"/>
      <c r="K254" s="178" t="s">
        <v>22</v>
      </c>
      <c r="L254" s="177"/>
      <c r="M254" s="177"/>
      <c r="N254" s="177"/>
      <c r="O254" s="177"/>
      <c r="P254" s="177"/>
      <c r="Q254" s="177"/>
      <c r="R254" s="179"/>
      <c r="T254" s="180"/>
      <c r="U254" s="177"/>
      <c r="V254" s="177"/>
      <c r="W254" s="177"/>
      <c r="X254" s="177"/>
      <c r="Y254" s="177"/>
      <c r="Z254" s="177"/>
      <c r="AA254" s="181"/>
      <c r="AT254" s="182" t="s">
        <v>163</v>
      </c>
      <c r="AU254" s="182" t="s">
        <v>109</v>
      </c>
      <c r="AV254" s="10" t="s">
        <v>84</v>
      </c>
      <c r="AW254" s="10" t="s">
        <v>33</v>
      </c>
      <c r="AX254" s="10" t="s">
        <v>76</v>
      </c>
      <c r="AY254" s="182" t="s">
        <v>156</v>
      </c>
    </row>
    <row r="255" spans="2:65" s="10" customFormat="1" ht="16.5" customHeight="1">
      <c r="B255" s="176"/>
      <c r="C255" s="177"/>
      <c r="D255" s="177"/>
      <c r="E255" s="178" t="s">
        <v>22</v>
      </c>
      <c r="F255" s="260" t="s">
        <v>189</v>
      </c>
      <c r="G255" s="261"/>
      <c r="H255" s="261"/>
      <c r="I255" s="261"/>
      <c r="J255" s="177"/>
      <c r="K255" s="178" t="s">
        <v>22</v>
      </c>
      <c r="L255" s="177"/>
      <c r="M255" s="177"/>
      <c r="N255" s="177"/>
      <c r="O255" s="177"/>
      <c r="P255" s="177"/>
      <c r="Q255" s="177"/>
      <c r="R255" s="179"/>
      <c r="T255" s="180"/>
      <c r="U255" s="177"/>
      <c r="V255" s="177"/>
      <c r="W255" s="177"/>
      <c r="X255" s="177"/>
      <c r="Y255" s="177"/>
      <c r="Z255" s="177"/>
      <c r="AA255" s="181"/>
      <c r="AT255" s="182" t="s">
        <v>163</v>
      </c>
      <c r="AU255" s="182" t="s">
        <v>109</v>
      </c>
      <c r="AV255" s="10" t="s">
        <v>84</v>
      </c>
      <c r="AW255" s="10" t="s">
        <v>33</v>
      </c>
      <c r="AX255" s="10" t="s">
        <v>76</v>
      </c>
      <c r="AY255" s="182" t="s">
        <v>156</v>
      </c>
    </row>
    <row r="256" spans="2:65" s="11" customFormat="1" ht="16.5" customHeight="1">
      <c r="B256" s="183"/>
      <c r="C256" s="184"/>
      <c r="D256" s="184"/>
      <c r="E256" s="185" t="s">
        <v>22</v>
      </c>
      <c r="F256" s="258" t="s">
        <v>276</v>
      </c>
      <c r="G256" s="259"/>
      <c r="H256" s="259"/>
      <c r="I256" s="259"/>
      <c r="J256" s="184"/>
      <c r="K256" s="186">
        <v>7.3</v>
      </c>
      <c r="L256" s="184"/>
      <c r="M256" s="184"/>
      <c r="N256" s="184"/>
      <c r="O256" s="184"/>
      <c r="P256" s="184"/>
      <c r="Q256" s="184"/>
      <c r="R256" s="187"/>
      <c r="T256" s="188"/>
      <c r="U256" s="184"/>
      <c r="V256" s="184"/>
      <c r="W256" s="184"/>
      <c r="X256" s="184"/>
      <c r="Y256" s="184"/>
      <c r="Z256" s="184"/>
      <c r="AA256" s="189"/>
      <c r="AT256" s="190" t="s">
        <v>163</v>
      </c>
      <c r="AU256" s="190" t="s">
        <v>109</v>
      </c>
      <c r="AV256" s="11" t="s">
        <v>109</v>
      </c>
      <c r="AW256" s="11" t="s">
        <v>33</v>
      </c>
      <c r="AX256" s="11" t="s">
        <v>76</v>
      </c>
      <c r="AY256" s="190" t="s">
        <v>156</v>
      </c>
    </row>
    <row r="257" spans="2:65" s="13" customFormat="1" ht="16.5" customHeight="1">
      <c r="B257" s="203"/>
      <c r="C257" s="204"/>
      <c r="D257" s="204"/>
      <c r="E257" s="205" t="s">
        <v>22</v>
      </c>
      <c r="F257" s="272" t="s">
        <v>299</v>
      </c>
      <c r="G257" s="273"/>
      <c r="H257" s="273"/>
      <c r="I257" s="273"/>
      <c r="J257" s="204"/>
      <c r="K257" s="206">
        <v>7.3</v>
      </c>
      <c r="L257" s="204"/>
      <c r="M257" s="204"/>
      <c r="N257" s="204"/>
      <c r="O257" s="204"/>
      <c r="P257" s="204"/>
      <c r="Q257" s="204"/>
      <c r="R257" s="207"/>
      <c r="T257" s="208"/>
      <c r="U257" s="204"/>
      <c r="V257" s="204"/>
      <c r="W257" s="204"/>
      <c r="X257" s="204"/>
      <c r="Y257" s="204"/>
      <c r="Z257" s="204"/>
      <c r="AA257" s="209"/>
      <c r="AT257" s="210" t="s">
        <v>163</v>
      </c>
      <c r="AU257" s="210" t="s">
        <v>109</v>
      </c>
      <c r="AV257" s="13" t="s">
        <v>174</v>
      </c>
      <c r="AW257" s="13" t="s">
        <v>33</v>
      </c>
      <c r="AX257" s="13" t="s">
        <v>76</v>
      </c>
      <c r="AY257" s="210" t="s">
        <v>156</v>
      </c>
    </row>
    <row r="258" spans="2:65" s="10" customFormat="1" ht="16.5" customHeight="1">
      <c r="B258" s="176"/>
      <c r="C258" s="177"/>
      <c r="D258" s="177"/>
      <c r="E258" s="178" t="s">
        <v>22</v>
      </c>
      <c r="F258" s="260" t="s">
        <v>300</v>
      </c>
      <c r="G258" s="261"/>
      <c r="H258" s="261"/>
      <c r="I258" s="261"/>
      <c r="J258" s="177"/>
      <c r="K258" s="178" t="s">
        <v>22</v>
      </c>
      <c r="L258" s="177"/>
      <c r="M258" s="177"/>
      <c r="N258" s="177"/>
      <c r="O258" s="177"/>
      <c r="P258" s="177"/>
      <c r="Q258" s="177"/>
      <c r="R258" s="179"/>
      <c r="T258" s="180"/>
      <c r="U258" s="177"/>
      <c r="V258" s="177"/>
      <c r="W258" s="177"/>
      <c r="X258" s="177"/>
      <c r="Y258" s="177"/>
      <c r="Z258" s="177"/>
      <c r="AA258" s="181"/>
      <c r="AT258" s="182" t="s">
        <v>163</v>
      </c>
      <c r="AU258" s="182" t="s">
        <v>109</v>
      </c>
      <c r="AV258" s="10" t="s">
        <v>84</v>
      </c>
      <c r="AW258" s="10" t="s">
        <v>33</v>
      </c>
      <c r="AX258" s="10" t="s">
        <v>76</v>
      </c>
      <c r="AY258" s="182" t="s">
        <v>156</v>
      </c>
    </row>
    <row r="259" spans="2:65" s="10" customFormat="1" ht="16.5" customHeight="1">
      <c r="B259" s="176"/>
      <c r="C259" s="177"/>
      <c r="D259" s="177"/>
      <c r="E259" s="178" t="s">
        <v>22</v>
      </c>
      <c r="F259" s="260" t="s">
        <v>195</v>
      </c>
      <c r="G259" s="261"/>
      <c r="H259" s="261"/>
      <c r="I259" s="261"/>
      <c r="J259" s="177"/>
      <c r="K259" s="178" t="s">
        <v>22</v>
      </c>
      <c r="L259" s="177"/>
      <c r="M259" s="177"/>
      <c r="N259" s="177"/>
      <c r="O259" s="177"/>
      <c r="P259" s="177"/>
      <c r="Q259" s="177"/>
      <c r="R259" s="179"/>
      <c r="T259" s="180"/>
      <c r="U259" s="177"/>
      <c r="V259" s="177"/>
      <c r="W259" s="177"/>
      <c r="X259" s="177"/>
      <c r="Y259" s="177"/>
      <c r="Z259" s="177"/>
      <c r="AA259" s="181"/>
      <c r="AT259" s="182" t="s">
        <v>163</v>
      </c>
      <c r="AU259" s="182" t="s">
        <v>109</v>
      </c>
      <c r="AV259" s="10" t="s">
        <v>84</v>
      </c>
      <c r="AW259" s="10" t="s">
        <v>33</v>
      </c>
      <c r="AX259" s="10" t="s">
        <v>76</v>
      </c>
      <c r="AY259" s="182" t="s">
        <v>156</v>
      </c>
    </row>
    <row r="260" spans="2:65" s="11" customFormat="1" ht="16.5" customHeight="1">
      <c r="B260" s="183"/>
      <c r="C260" s="184"/>
      <c r="D260" s="184"/>
      <c r="E260" s="185" t="s">
        <v>22</v>
      </c>
      <c r="F260" s="258" t="s">
        <v>277</v>
      </c>
      <c r="G260" s="259"/>
      <c r="H260" s="259"/>
      <c r="I260" s="259"/>
      <c r="J260" s="184"/>
      <c r="K260" s="186">
        <v>5.2</v>
      </c>
      <c r="L260" s="184"/>
      <c r="M260" s="184"/>
      <c r="N260" s="184"/>
      <c r="O260" s="184"/>
      <c r="P260" s="184"/>
      <c r="Q260" s="184"/>
      <c r="R260" s="187"/>
      <c r="T260" s="188"/>
      <c r="U260" s="184"/>
      <c r="V260" s="184"/>
      <c r="W260" s="184"/>
      <c r="X260" s="184"/>
      <c r="Y260" s="184"/>
      <c r="Z260" s="184"/>
      <c r="AA260" s="189"/>
      <c r="AT260" s="190" t="s">
        <v>163</v>
      </c>
      <c r="AU260" s="190" t="s">
        <v>109</v>
      </c>
      <c r="AV260" s="11" t="s">
        <v>109</v>
      </c>
      <c r="AW260" s="11" t="s">
        <v>33</v>
      </c>
      <c r="AX260" s="11" t="s">
        <v>76</v>
      </c>
      <c r="AY260" s="190" t="s">
        <v>156</v>
      </c>
    </row>
    <row r="261" spans="2:65" s="10" customFormat="1" ht="16.5" customHeight="1">
      <c r="B261" s="176"/>
      <c r="C261" s="177"/>
      <c r="D261" s="177"/>
      <c r="E261" s="178" t="s">
        <v>22</v>
      </c>
      <c r="F261" s="260" t="s">
        <v>197</v>
      </c>
      <c r="G261" s="261"/>
      <c r="H261" s="261"/>
      <c r="I261" s="261"/>
      <c r="J261" s="177"/>
      <c r="K261" s="178" t="s">
        <v>22</v>
      </c>
      <c r="L261" s="177"/>
      <c r="M261" s="177"/>
      <c r="N261" s="177"/>
      <c r="O261" s="177"/>
      <c r="P261" s="177"/>
      <c r="Q261" s="177"/>
      <c r="R261" s="179"/>
      <c r="T261" s="180"/>
      <c r="U261" s="177"/>
      <c r="V261" s="177"/>
      <c r="W261" s="177"/>
      <c r="X261" s="177"/>
      <c r="Y261" s="177"/>
      <c r="Z261" s="177"/>
      <c r="AA261" s="181"/>
      <c r="AT261" s="182" t="s">
        <v>163</v>
      </c>
      <c r="AU261" s="182" t="s">
        <v>109</v>
      </c>
      <c r="AV261" s="10" t="s">
        <v>84</v>
      </c>
      <c r="AW261" s="10" t="s">
        <v>33</v>
      </c>
      <c r="AX261" s="10" t="s">
        <v>76</v>
      </c>
      <c r="AY261" s="182" t="s">
        <v>156</v>
      </c>
    </row>
    <row r="262" spans="2:65" s="11" customFormat="1" ht="16.5" customHeight="1">
      <c r="B262" s="183"/>
      <c r="C262" s="184"/>
      <c r="D262" s="184"/>
      <c r="E262" s="185" t="s">
        <v>22</v>
      </c>
      <c r="F262" s="258" t="s">
        <v>278</v>
      </c>
      <c r="G262" s="259"/>
      <c r="H262" s="259"/>
      <c r="I262" s="259"/>
      <c r="J262" s="184"/>
      <c r="K262" s="186">
        <v>1.1000000000000001</v>
      </c>
      <c r="L262" s="184"/>
      <c r="M262" s="184"/>
      <c r="N262" s="184"/>
      <c r="O262" s="184"/>
      <c r="P262" s="184"/>
      <c r="Q262" s="184"/>
      <c r="R262" s="187"/>
      <c r="T262" s="188"/>
      <c r="U262" s="184"/>
      <c r="V262" s="184"/>
      <c r="W262" s="184"/>
      <c r="X262" s="184"/>
      <c r="Y262" s="184"/>
      <c r="Z262" s="184"/>
      <c r="AA262" s="189"/>
      <c r="AT262" s="190" t="s">
        <v>163</v>
      </c>
      <c r="AU262" s="190" t="s">
        <v>109</v>
      </c>
      <c r="AV262" s="11" t="s">
        <v>109</v>
      </c>
      <c r="AW262" s="11" t="s">
        <v>33</v>
      </c>
      <c r="AX262" s="11" t="s">
        <v>76</v>
      </c>
      <c r="AY262" s="190" t="s">
        <v>156</v>
      </c>
    </row>
    <row r="263" spans="2:65" s="10" customFormat="1" ht="16.5" customHeight="1">
      <c r="B263" s="176"/>
      <c r="C263" s="177"/>
      <c r="D263" s="177"/>
      <c r="E263" s="178" t="s">
        <v>22</v>
      </c>
      <c r="F263" s="260" t="s">
        <v>164</v>
      </c>
      <c r="G263" s="261"/>
      <c r="H263" s="261"/>
      <c r="I263" s="261"/>
      <c r="J263" s="177"/>
      <c r="K263" s="178" t="s">
        <v>22</v>
      </c>
      <c r="L263" s="177"/>
      <c r="M263" s="177"/>
      <c r="N263" s="177"/>
      <c r="O263" s="177"/>
      <c r="P263" s="177"/>
      <c r="Q263" s="177"/>
      <c r="R263" s="179"/>
      <c r="T263" s="180"/>
      <c r="U263" s="177"/>
      <c r="V263" s="177"/>
      <c r="W263" s="177"/>
      <c r="X263" s="177"/>
      <c r="Y263" s="177"/>
      <c r="Z263" s="177"/>
      <c r="AA263" s="181"/>
      <c r="AT263" s="182" t="s">
        <v>163</v>
      </c>
      <c r="AU263" s="182" t="s">
        <v>109</v>
      </c>
      <c r="AV263" s="10" t="s">
        <v>84</v>
      </c>
      <c r="AW263" s="10" t="s">
        <v>33</v>
      </c>
      <c r="AX263" s="10" t="s">
        <v>76</v>
      </c>
      <c r="AY263" s="182" t="s">
        <v>156</v>
      </c>
    </row>
    <row r="264" spans="2:65" s="11" customFormat="1" ht="16.5" customHeight="1">
      <c r="B264" s="183"/>
      <c r="C264" s="184"/>
      <c r="D264" s="184"/>
      <c r="E264" s="185" t="s">
        <v>22</v>
      </c>
      <c r="F264" s="258" t="s">
        <v>279</v>
      </c>
      <c r="G264" s="259"/>
      <c r="H264" s="259"/>
      <c r="I264" s="259"/>
      <c r="J264" s="184"/>
      <c r="K264" s="186">
        <v>4.8</v>
      </c>
      <c r="L264" s="184"/>
      <c r="M264" s="184"/>
      <c r="N264" s="184"/>
      <c r="O264" s="184"/>
      <c r="P264" s="184"/>
      <c r="Q264" s="184"/>
      <c r="R264" s="187"/>
      <c r="T264" s="188"/>
      <c r="U264" s="184"/>
      <c r="V264" s="184"/>
      <c r="W264" s="184"/>
      <c r="X264" s="184"/>
      <c r="Y264" s="184"/>
      <c r="Z264" s="184"/>
      <c r="AA264" s="189"/>
      <c r="AT264" s="190" t="s">
        <v>163</v>
      </c>
      <c r="AU264" s="190" t="s">
        <v>109</v>
      </c>
      <c r="AV264" s="11" t="s">
        <v>109</v>
      </c>
      <c r="AW264" s="11" t="s">
        <v>33</v>
      </c>
      <c r="AX264" s="11" t="s">
        <v>76</v>
      </c>
      <c r="AY264" s="190" t="s">
        <v>156</v>
      </c>
    </row>
    <row r="265" spans="2:65" s="13" customFormat="1" ht="16.5" customHeight="1">
      <c r="B265" s="203"/>
      <c r="C265" s="204"/>
      <c r="D265" s="204"/>
      <c r="E265" s="205" t="s">
        <v>22</v>
      </c>
      <c r="F265" s="272" t="s">
        <v>299</v>
      </c>
      <c r="G265" s="273"/>
      <c r="H265" s="273"/>
      <c r="I265" s="273"/>
      <c r="J265" s="204"/>
      <c r="K265" s="206">
        <v>11.1</v>
      </c>
      <c r="L265" s="204"/>
      <c r="M265" s="204"/>
      <c r="N265" s="204"/>
      <c r="O265" s="204"/>
      <c r="P265" s="204"/>
      <c r="Q265" s="204"/>
      <c r="R265" s="207"/>
      <c r="T265" s="208"/>
      <c r="U265" s="204"/>
      <c r="V265" s="204"/>
      <c r="W265" s="204"/>
      <c r="X265" s="204"/>
      <c r="Y265" s="204"/>
      <c r="Z265" s="204"/>
      <c r="AA265" s="209"/>
      <c r="AT265" s="210" t="s">
        <v>163</v>
      </c>
      <c r="AU265" s="210" t="s">
        <v>109</v>
      </c>
      <c r="AV265" s="13" t="s">
        <v>174</v>
      </c>
      <c r="AW265" s="13" t="s">
        <v>33</v>
      </c>
      <c r="AX265" s="13" t="s">
        <v>76</v>
      </c>
      <c r="AY265" s="210" t="s">
        <v>156</v>
      </c>
    </row>
    <row r="266" spans="2:65" s="12" customFormat="1" ht="16.5" customHeight="1">
      <c r="B266" s="191"/>
      <c r="C266" s="192"/>
      <c r="D266" s="192"/>
      <c r="E266" s="193" t="s">
        <v>22</v>
      </c>
      <c r="F266" s="262" t="s">
        <v>166</v>
      </c>
      <c r="G266" s="263"/>
      <c r="H266" s="263"/>
      <c r="I266" s="263"/>
      <c r="J266" s="192"/>
      <c r="K266" s="194">
        <v>18.399999999999999</v>
      </c>
      <c r="L266" s="192"/>
      <c r="M266" s="192"/>
      <c r="N266" s="192"/>
      <c r="O266" s="192"/>
      <c r="P266" s="192"/>
      <c r="Q266" s="192"/>
      <c r="R266" s="195"/>
      <c r="T266" s="196"/>
      <c r="U266" s="192"/>
      <c r="V266" s="192"/>
      <c r="W266" s="192"/>
      <c r="X266" s="192"/>
      <c r="Y266" s="192"/>
      <c r="Z266" s="192"/>
      <c r="AA266" s="197"/>
      <c r="AT266" s="198" t="s">
        <v>163</v>
      </c>
      <c r="AU266" s="198" t="s">
        <v>109</v>
      </c>
      <c r="AV266" s="12" t="s">
        <v>161</v>
      </c>
      <c r="AW266" s="12" t="s">
        <v>33</v>
      </c>
      <c r="AX266" s="12" t="s">
        <v>84</v>
      </c>
      <c r="AY266" s="198" t="s">
        <v>156</v>
      </c>
    </row>
    <row r="267" spans="2:65" s="1" customFormat="1" ht="38.25" customHeight="1">
      <c r="B267" s="37"/>
      <c r="C267" s="169" t="s">
        <v>237</v>
      </c>
      <c r="D267" s="169" t="s">
        <v>157</v>
      </c>
      <c r="E267" s="170" t="s">
        <v>301</v>
      </c>
      <c r="F267" s="265" t="s">
        <v>302</v>
      </c>
      <c r="G267" s="265"/>
      <c r="H267" s="265"/>
      <c r="I267" s="265"/>
      <c r="J267" s="171" t="s">
        <v>160</v>
      </c>
      <c r="K267" s="172">
        <v>221.4</v>
      </c>
      <c r="L267" s="266">
        <v>0</v>
      </c>
      <c r="M267" s="267"/>
      <c r="N267" s="275">
        <f>ROUND(L267*K267,2)</f>
        <v>0</v>
      </c>
      <c r="O267" s="275"/>
      <c r="P267" s="275"/>
      <c r="Q267" s="275"/>
      <c r="R267" s="39"/>
      <c r="T267" s="173" t="s">
        <v>22</v>
      </c>
      <c r="U267" s="46" t="s">
        <v>41</v>
      </c>
      <c r="V267" s="38"/>
      <c r="W267" s="174">
        <f>V267*K267</f>
        <v>0</v>
      </c>
      <c r="X267" s="174">
        <v>0</v>
      </c>
      <c r="Y267" s="174">
        <f>X267*K267</f>
        <v>0</v>
      </c>
      <c r="Z267" s="174">
        <v>0</v>
      </c>
      <c r="AA267" s="175">
        <f>Z267*K267</f>
        <v>0</v>
      </c>
      <c r="AR267" s="22" t="s">
        <v>215</v>
      </c>
      <c r="AT267" s="22" t="s">
        <v>157</v>
      </c>
      <c r="AU267" s="22" t="s">
        <v>109</v>
      </c>
      <c r="AY267" s="22" t="s">
        <v>156</v>
      </c>
      <c r="BE267" s="112">
        <f>IF(U267="základní",N267,0)</f>
        <v>0</v>
      </c>
      <c r="BF267" s="112">
        <f>IF(U267="snížená",N267,0)</f>
        <v>0</v>
      </c>
      <c r="BG267" s="112">
        <f>IF(U267="zákl. přenesená",N267,0)</f>
        <v>0</v>
      </c>
      <c r="BH267" s="112">
        <f>IF(U267="sníž. přenesená",N267,0)</f>
        <v>0</v>
      </c>
      <c r="BI267" s="112">
        <f>IF(U267="nulová",N267,0)</f>
        <v>0</v>
      </c>
      <c r="BJ267" s="22" t="s">
        <v>84</v>
      </c>
      <c r="BK267" s="112">
        <f>ROUND(L267*K267,2)</f>
        <v>0</v>
      </c>
      <c r="BL267" s="22" t="s">
        <v>215</v>
      </c>
      <c r="BM267" s="22" t="s">
        <v>303</v>
      </c>
    </row>
    <row r="268" spans="2:65" s="10" customFormat="1" ht="16.5" customHeight="1">
      <c r="B268" s="176"/>
      <c r="C268" s="177"/>
      <c r="D268" s="177"/>
      <c r="E268" s="178" t="s">
        <v>22</v>
      </c>
      <c r="F268" s="268" t="s">
        <v>298</v>
      </c>
      <c r="G268" s="269"/>
      <c r="H268" s="269"/>
      <c r="I268" s="269"/>
      <c r="J268" s="177"/>
      <c r="K268" s="178" t="s">
        <v>22</v>
      </c>
      <c r="L268" s="177"/>
      <c r="M268" s="177"/>
      <c r="N268" s="177"/>
      <c r="O268" s="177"/>
      <c r="P268" s="177"/>
      <c r="Q268" s="177"/>
      <c r="R268" s="179"/>
      <c r="T268" s="180"/>
      <c r="U268" s="177"/>
      <c r="V268" s="177"/>
      <c r="W268" s="177"/>
      <c r="X268" s="177"/>
      <c r="Y268" s="177"/>
      <c r="Z268" s="177"/>
      <c r="AA268" s="181"/>
      <c r="AT268" s="182" t="s">
        <v>163</v>
      </c>
      <c r="AU268" s="182" t="s">
        <v>109</v>
      </c>
      <c r="AV268" s="10" t="s">
        <v>84</v>
      </c>
      <c r="AW268" s="10" t="s">
        <v>33</v>
      </c>
      <c r="AX268" s="10" t="s">
        <v>76</v>
      </c>
      <c r="AY268" s="182" t="s">
        <v>156</v>
      </c>
    </row>
    <row r="269" spans="2:65" s="10" customFormat="1" ht="16.5" customHeight="1">
      <c r="B269" s="176"/>
      <c r="C269" s="177"/>
      <c r="D269" s="177"/>
      <c r="E269" s="178" t="s">
        <v>22</v>
      </c>
      <c r="F269" s="260" t="s">
        <v>189</v>
      </c>
      <c r="G269" s="261"/>
      <c r="H269" s="261"/>
      <c r="I269" s="261"/>
      <c r="J269" s="177"/>
      <c r="K269" s="178" t="s">
        <v>22</v>
      </c>
      <c r="L269" s="177"/>
      <c r="M269" s="177"/>
      <c r="N269" s="177"/>
      <c r="O269" s="177"/>
      <c r="P269" s="177"/>
      <c r="Q269" s="177"/>
      <c r="R269" s="179"/>
      <c r="T269" s="180"/>
      <c r="U269" s="177"/>
      <c r="V269" s="177"/>
      <c r="W269" s="177"/>
      <c r="X269" s="177"/>
      <c r="Y269" s="177"/>
      <c r="Z269" s="177"/>
      <c r="AA269" s="181"/>
      <c r="AT269" s="182" t="s">
        <v>163</v>
      </c>
      <c r="AU269" s="182" t="s">
        <v>109</v>
      </c>
      <c r="AV269" s="10" t="s">
        <v>84</v>
      </c>
      <c r="AW269" s="10" t="s">
        <v>33</v>
      </c>
      <c r="AX269" s="10" t="s">
        <v>76</v>
      </c>
      <c r="AY269" s="182" t="s">
        <v>156</v>
      </c>
    </row>
    <row r="270" spans="2:65" s="11" customFormat="1" ht="16.5" customHeight="1">
      <c r="B270" s="183"/>
      <c r="C270" s="184"/>
      <c r="D270" s="184"/>
      <c r="E270" s="185" t="s">
        <v>22</v>
      </c>
      <c r="F270" s="258" t="s">
        <v>304</v>
      </c>
      <c r="G270" s="259"/>
      <c r="H270" s="259"/>
      <c r="I270" s="259"/>
      <c r="J270" s="184"/>
      <c r="K270" s="186">
        <v>43.8</v>
      </c>
      <c r="L270" s="184"/>
      <c r="M270" s="184"/>
      <c r="N270" s="184"/>
      <c r="O270" s="184"/>
      <c r="P270" s="184"/>
      <c r="Q270" s="184"/>
      <c r="R270" s="187"/>
      <c r="T270" s="188"/>
      <c r="U270" s="184"/>
      <c r="V270" s="184"/>
      <c r="W270" s="184"/>
      <c r="X270" s="184"/>
      <c r="Y270" s="184"/>
      <c r="Z270" s="184"/>
      <c r="AA270" s="189"/>
      <c r="AT270" s="190" t="s">
        <v>163</v>
      </c>
      <c r="AU270" s="190" t="s">
        <v>109</v>
      </c>
      <c r="AV270" s="11" t="s">
        <v>109</v>
      </c>
      <c r="AW270" s="11" t="s">
        <v>33</v>
      </c>
      <c r="AX270" s="11" t="s">
        <v>76</v>
      </c>
      <c r="AY270" s="190" t="s">
        <v>156</v>
      </c>
    </row>
    <row r="271" spans="2:65" s="13" customFormat="1" ht="16.5" customHeight="1">
      <c r="B271" s="203"/>
      <c r="C271" s="204"/>
      <c r="D271" s="204"/>
      <c r="E271" s="205" t="s">
        <v>22</v>
      </c>
      <c r="F271" s="272" t="s">
        <v>299</v>
      </c>
      <c r="G271" s="273"/>
      <c r="H271" s="273"/>
      <c r="I271" s="273"/>
      <c r="J271" s="204"/>
      <c r="K271" s="206">
        <v>43.8</v>
      </c>
      <c r="L271" s="204"/>
      <c r="M271" s="204"/>
      <c r="N271" s="204"/>
      <c r="O271" s="204"/>
      <c r="P271" s="204"/>
      <c r="Q271" s="204"/>
      <c r="R271" s="207"/>
      <c r="T271" s="208"/>
      <c r="U271" s="204"/>
      <c r="V271" s="204"/>
      <c r="W271" s="204"/>
      <c r="X271" s="204"/>
      <c r="Y271" s="204"/>
      <c r="Z271" s="204"/>
      <c r="AA271" s="209"/>
      <c r="AT271" s="210" t="s">
        <v>163</v>
      </c>
      <c r="AU271" s="210" t="s">
        <v>109</v>
      </c>
      <c r="AV271" s="13" t="s">
        <v>174</v>
      </c>
      <c r="AW271" s="13" t="s">
        <v>33</v>
      </c>
      <c r="AX271" s="13" t="s">
        <v>76</v>
      </c>
      <c r="AY271" s="210" t="s">
        <v>156</v>
      </c>
    </row>
    <row r="272" spans="2:65" s="10" customFormat="1" ht="16.5" customHeight="1">
      <c r="B272" s="176"/>
      <c r="C272" s="177"/>
      <c r="D272" s="177"/>
      <c r="E272" s="178" t="s">
        <v>22</v>
      </c>
      <c r="F272" s="260" t="s">
        <v>300</v>
      </c>
      <c r="G272" s="261"/>
      <c r="H272" s="261"/>
      <c r="I272" s="261"/>
      <c r="J272" s="177"/>
      <c r="K272" s="178" t="s">
        <v>22</v>
      </c>
      <c r="L272" s="177"/>
      <c r="M272" s="177"/>
      <c r="N272" s="177"/>
      <c r="O272" s="177"/>
      <c r="P272" s="177"/>
      <c r="Q272" s="177"/>
      <c r="R272" s="179"/>
      <c r="T272" s="180"/>
      <c r="U272" s="177"/>
      <c r="V272" s="177"/>
      <c r="W272" s="177"/>
      <c r="X272" s="177"/>
      <c r="Y272" s="177"/>
      <c r="Z272" s="177"/>
      <c r="AA272" s="181"/>
      <c r="AT272" s="182" t="s">
        <v>163</v>
      </c>
      <c r="AU272" s="182" t="s">
        <v>109</v>
      </c>
      <c r="AV272" s="10" t="s">
        <v>84</v>
      </c>
      <c r="AW272" s="10" t="s">
        <v>33</v>
      </c>
      <c r="AX272" s="10" t="s">
        <v>76</v>
      </c>
      <c r="AY272" s="182" t="s">
        <v>156</v>
      </c>
    </row>
    <row r="273" spans="2:65" s="10" customFormat="1" ht="16.5" customHeight="1">
      <c r="B273" s="176"/>
      <c r="C273" s="177"/>
      <c r="D273" s="177"/>
      <c r="E273" s="178" t="s">
        <v>22</v>
      </c>
      <c r="F273" s="260" t="s">
        <v>195</v>
      </c>
      <c r="G273" s="261"/>
      <c r="H273" s="261"/>
      <c r="I273" s="261"/>
      <c r="J273" s="177"/>
      <c r="K273" s="178" t="s">
        <v>22</v>
      </c>
      <c r="L273" s="177"/>
      <c r="M273" s="177"/>
      <c r="N273" s="177"/>
      <c r="O273" s="177"/>
      <c r="P273" s="177"/>
      <c r="Q273" s="177"/>
      <c r="R273" s="179"/>
      <c r="T273" s="180"/>
      <c r="U273" s="177"/>
      <c r="V273" s="177"/>
      <c r="W273" s="177"/>
      <c r="X273" s="177"/>
      <c r="Y273" s="177"/>
      <c r="Z273" s="177"/>
      <c r="AA273" s="181"/>
      <c r="AT273" s="182" t="s">
        <v>163</v>
      </c>
      <c r="AU273" s="182" t="s">
        <v>109</v>
      </c>
      <c r="AV273" s="10" t="s">
        <v>84</v>
      </c>
      <c r="AW273" s="10" t="s">
        <v>33</v>
      </c>
      <c r="AX273" s="10" t="s">
        <v>76</v>
      </c>
      <c r="AY273" s="182" t="s">
        <v>156</v>
      </c>
    </row>
    <row r="274" spans="2:65" s="11" customFormat="1" ht="16.5" customHeight="1">
      <c r="B274" s="183"/>
      <c r="C274" s="184"/>
      <c r="D274" s="184"/>
      <c r="E274" s="185" t="s">
        <v>22</v>
      </c>
      <c r="F274" s="258" t="s">
        <v>305</v>
      </c>
      <c r="G274" s="259"/>
      <c r="H274" s="259"/>
      <c r="I274" s="259"/>
      <c r="J274" s="184"/>
      <c r="K274" s="186">
        <v>83.2</v>
      </c>
      <c r="L274" s="184"/>
      <c r="M274" s="184"/>
      <c r="N274" s="184"/>
      <c r="O274" s="184"/>
      <c r="P274" s="184"/>
      <c r="Q274" s="184"/>
      <c r="R274" s="187"/>
      <c r="T274" s="188"/>
      <c r="U274" s="184"/>
      <c r="V274" s="184"/>
      <c r="W274" s="184"/>
      <c r="X274" s="184"/>
      <c r="Y274" s="184"/>
      <c r="Z274" s="184"/>
      <c r="AA274" s="189"/>
      <c r="AT274" s="190" t="s">
        <v>163</v>
      </c>
      <c r="AU274" s="190" t="s">
        <v>109</v>
      </c>
      <c r="AV274" s="11" t="s">
        <v>109</v>
      </c>
      <c r="AW274" s="11" t="s">
        <v>33</v>
      </c>
      <c r="AX274" s="11" t="s">
        <v>76</v>
      </c>
      <c r="AY274" s="190" t="s">
        <v>156</v>
      </c>
    </row>
    <row r="275" spans="2:65" s="10" customFormat="1" ht="16.5" customHeight="1">
      <c r="B275" s="176"/>
      <c r="C275" s="177"/>
      <c r="D275" s="177"/>
      <c r="E275" s="178" t="s">
        <v>22</v>
      </c>
      <c r="F275" s="260" t="s">
        <v>197</v>
      </c>
      <c r="G275" s="261"/>
      <c r="H275" s="261"/>
      <c r="I275" s="261"/>
      <c r="J275" s="177"/>
      <c r="K275" s="178" t="s">
        <v>22</v>
      </c>
      <c r="L275" s="177"/>
      <c r="M275" s="177"/>
      <c r="N275" s="177"/>
      <c r="O275" s="177"/>
      <c r="P275" s="177"/>
      <c r="Q275" s="177"/>
      <c r="R275" s="179"/>
      <c r="T275" s="180"/>
      <c r="U275" s="177"/>
      <c r="V275" s="177"/>
      <c r="W275" s="177"/>
      <c r="X275" s="177"/>
      <c r="Y275" s="177"/>
      <c r="Z275" s="177"/>
      <c r="AA275" s="181"/>
      <c r="AT275" s="182" t="s">
        <v>163</v>
      </c>
      <c r="AU275" s="182" t="s">
        <v>109</v>
      </c>
      <c r="AV275" s="10" t="s">
        <v>84</v>
      </c>
      <c r="AW275" s="10" t="s">
        <v>33</v>
      </c>
      <c r="AX275" s="10" t="s">
        <v>76</v>
      </c>
      <c r="AY275" s="182" t="s">
        <v>156</v>
      </c>
    </row>
    <row r="276" spans="2:65" s="11" customFormat="1" ht="16.5" customHeight="1">
      <c r="B276" s="183"/>
      <c r="C276" s="184"/>
      <c r="D276" s="184"/>
      <c r="E276" s="185" t="s">
        <v>22</v>
      </c>
      <c r="F276" s="258" t="s">
        <v>306</v>
      </c>
      <c r="G276" s="259"/>
      <c r="H276" s="259"/>
      <c r="I276" s="259"/>
      <c r="J276" s="184"/>
      <c r="K276" s="186">
        <v>17.600000000000001</v>
      </c>
      <c r="L276" s="184"/>
      <c r="M276" s="184"/>
      <c r="N276" s="184"/>
      <c r="O276" s="184"/>
      <c r="P276" s="184"/>
      <c r="Q276" s="184"/>
      <c r="R276" s="187"/>
      <c r="T276" s="188"/>
      <c r="U276" s="184"/>
      <c r="V276" s="184"/>
      <c r="W276" s="184"/>
      <c r="X276" s="184"/>
      <c r="Y276" s="184"/>
      <c r="Z276" s="184"/>
      <c r="AA276" s="189"/>
      <c r="AT276" s="190" t="s">
        <v>163</v>
      </c>
      <c r="AU276" s="190" t="s">
        <v>109</v>
      </c>
      <c r="AV276" s="11" t="s">
        <v>109</v>
      </c>
      <c r="AW276" s="11" t="s">
        <v>33</v>
      </c>
      <c r="AX276" s="11" t="s">
        <v>76</v>
      </c>
      <c r="AY276" s="190" t="s">
        <v>156</v>
      </c>
    </row>
    <row r="277" spans="2:65" s="10" customFormat="1" ht="16.5" customHeight="1">
      <c r="B277" s="176"/>
      <c r="C277" s="177"/>
      <c r="D277" s="177"/>
      <c r="E277" s="178" t="s">
        <v>22</v>
      </c>
      <c r="F277" s="260" t="s">
        <v>164</v>
      </c>
      <c r="G277" s="261"/>
      <c r="H277" s="261"/>
      <c r="I277" s="261"/>
      <c r="J277" s="177"/>
      <c r="K277" s="178" t="s">
        <v>22</v>
      </c>
      <c r="L277" s="177"/>
      <c r="M277" s="177"/>
      <c r="N277" s="177"/>
      <c r="O277" s="177"/>
      <c r="P277" s="177"/>
      <c r="Q277" s="177"/>
      <c r="R277" s="179"/>
      <c r="T277" s="180"/>
      <c r="U277" s="177"/>
      <c r="V277" s="177"/>
      <c r="W277" s="177"/>
      <c r="X277" s="177"/>
      <c r="Y277" s="177"/>
      <c r="Z277" s="177"/>
      <c r="AA277" s="181"/>
      <c r="AT277" s="182" t="s">
        <v>163</v>
      </c>
      <c r="AU277" s="182" t="s">
        <v>109</v>
      </c>
      <c r="AV277" s="10" t="s">
        <v>84</v>
      </c>
      <c r="AW277" s="10" t="s">
        <v>33</v>
      </c>
      <c r="AX277" s="10" t="s">
        <v>76</v>
      </c>
      <c r="AY277" s="182" t="s">
        <v>156</v>
      </c>
    </row>
    <row r="278" spans="2:65" s="11" customFormat="1" ht="16.5" customHeight="1">
      <c r="B278" s="183"/>
      <c r="C278" s="184"/>
      <c r="D278" s="184"/>
      <c r="E278" s="185" t="s">
        <v>22</v>
      </c>
      <c r="F278" s="258" t="s">
        <v>307</v>
      </c>
      <c r="G278" s="259"/>
      <c r="H278" s="259"/>
      <c r="I278" s="259"/>
      <c r="J278" s="184"/>
      <c r="K278" s="186">
        <v>76.8</v>
      </c>
      <c r="L278" s="184"/>
      <c r="M278" s="184"/>
      <c r="N278" s="184"/>
      <c r="O278" s="184"/>
      <c r="P278" s="184"/>
      <c r="Q278" s="184"/>
      <c r="R278" s="187"/>
      <c r="T278" s="188"/>
      <c r="U278" s="184"/>
      <c r="V278" s="184"/>
      <c r="W278" s="184"/>
      <c r="X278" s="184"/>
      <c r="Y278" s="184"/>
      <c r="Z278" s="184"/>
      <c r="AA278" s="189"/>
      <c r="AT278" s="190" t="s">
        <v>163</v>
      </c>
      <c r="AU278" s="190" t="s">
        <v>109</v>
      </c>
      <c r="AV278" s="11" t="s">
        <v>109</v>
      </c>
      <c r="AW278" s="11" t="s">
        <v>33</v>
      </c>
      <c r="AX278" s="11" t="s">
        <v>76</v>
      </c>
      <c r="AY278" s="190" t="s">
        <v>156</v>
      </c>
    </row>
    <row r="279" spans="2:65" s="13" customFormat="1" ht="16.5" customHeight="1">
      <c r="B279" s="203"/>
      <c r="C279" s="204"/>
      <c r="D279" s="204"/>
      <c r="E279" s="205" t="s">
        <v>22</v>
      </c>
      <c r="F279" s="272" t="s">
        <v>299</v>
      </c>
      <c r="G279" s="273"/>
      <c r="H279" s="273"/>
      <c r="I279" s="273"/>
      <c r="J279" s="204"/>
      <c r="K279" s="206">
        <v>177.6</v>
      </c>
      <c r="L279" s="204"/>
      <c r="M279" s="204"/>
      <c r="N279" s="204"/>
      <c r="O279" s="204"/>
      <c r="P279" s="204"/>
      <c r="Q279" s="204"/>
      <c r="R279" s="207"/>
      <c r="T279" s="208"/>
      <c r="U279" s="204"/>
      <c r="V279" s="204"/>
      <c r="W279" s="204"/>
      <c r="X279" s="204"/>
      <c r="Y279" s="204"/>
      <c r="Z279" s="204"/>
      <c r="AA279" s="209"/>
      <c r="AT279" s="210" t="s">
        <v>163</v>
      </c>
      <c r="AU279" s="210" t="s">
        <v>109</v>
      </c>
      <c r="AV279" s="13" t="s">
        <v>174</v>
      </c>
      <c r="AW279" s="13" t="s">
        <v>33</v>
      </c>
      <c r="AX279" s="13" t="s">
        <v>76</v>
      </c>
      <c r="AY279" s="210" t="s">
        <v>156</v>
      </c>
    </row>
    <row r="280" spans="2:65" s="12" customFormat="1" ht="16.5" customHeight="1">
      <c r="B280" s="191"/>
      <c r="C280" s="192"/>
      <c r="D280" s="192"/>
      <c r="E280" s="193" t="s">
        <v>22</v>
      </c>
      <c r="F280" s="262" t="s">
        <v>166</v>
      </c>
      <c r="G280" s="263"/>
      <c r="H280" s="263"/>
      <c r="I280" s="263"/>
      <c r="J280" s="192"/>
      <c r="K280" s="194">
        <v>221.4</v>
      </c>
      <c r="L280" s="192"/>
      <c r="M280" s="192"/>
      <c r="N280" s="192"/>
      <c r="O280" s="192"/>
      <c r="P280" s="192"/>
      <c r="Q280" s="192"/>
      <c r="R280" s="195"/>
      <c r="T280" s="196"/>
      <c r="U280" s="192"/>
      <c r="V280" s="192"/>
      <c r="W280" s="192"/>
      <c r="X280" s="192"/>
      <c r="Y280" s="192"/>
      <c r="Z280" s="192"/>
      <c r="AA280" s="197"/>
      <c r="AT280" s="198" t="s">
        <v>163</v>
      </c>
      <c r="AU280" s="198" t="s">
        <v>109</v>
      </c>
      <c r="AV280" s="12" t="s">
        <v>161</v>
      </c>
      <c r="AW280" s="12" t="s">
        <v>33</v>
      </c>
      <c r="AX280" s="12" t="s">
        <v>84</v>
      </c>
      <c r="AY280" s="198" t="s">
        <v>156</v>
      </c>
    </row>
    <row r="281" spans="2:65" s="1" customFormat="1" ht="25.5" customHeight="1">
      <c r="B281" s="37"/>
      <c r="C281" s="169" t="s">
        <v>308</v>
      </c>
      <c r="D281" s="169" t="s">
        <v>157</v>
      </c>
      <c r="E281" s="170" t="s">
        <v>309</v>
      </c>
      <c r="F281" s="265" t="s">
        <v>310</v>
      </c>
      <c r="G281" s="265"/>
      <c r="H281" s="265"/>
      <c r="I281" s="265"/>
      <c r="J281" s="171" t="s">
        <v>222</v>
      </c>
      <c r="K281" s="172">
        <v>1.2010000000000001</v>
      </c>
      <c r="L281" s="266">
        <v>0</v>
      </c>
      <c r="M281" s="267"/>
      <c r="N281" s="275">
        <f>ROUND(L281*K281,2)</f>
        <v>0</v>
      </c>
      <c r="O281" s="275"/>
      <c r="P281" s="275"/>
      <c r="Q281" s="275"/>
      <c r="R281" s="39"/>
      <c r="T281" s="173" t="s">
        <v>22</v>
      </c>
      <c r="U281" s="46" t="s">
        <v>41</v>
      </c>
      <c r="V281" s="38"/>
      <c r="W281" s="174">
        <f>V281*K281</f>
        <v>0</v>
      </c>
      <c r="X281" s="174">
        <v>0</v>
      </c>
      <c r="Y281" s="174">
        <f>X281*K281</f>
        <v>0</v>
      </c>
      <c r="Z281" s="174">
        <v>0</v>
      </c>
      <c r="AA281" s="175">
        <f>Z281*K281</f>
        <v>0</v>
      </c>
      <c r="AR281" s="22" t="s">
        <v>215</v>
      </c>
      <c r="AT281" s="22" t="s">
        <v>157</v>
      </c>
      <c r="AU281" s="22" t="s">
        <v>109</v>
      </c>
      <c r="AY281" s="22" t="s">
        <v>156</v>
      </c>
      <c r="BE281" s="112">
        <f>IF(U281="základní",N281,0)</f>
        <v>0</v>
      </c>
      <c r="BF281" s="112">
        <f>IF(U281="snížená",N281,0)</f>
        <v>0</v>
      </c>
      <c r="BG281" s="112">
        <f>IF(U281="zákl. přenesená",N281,0)</f>
        <v>0</v>
      </c>
      <c r="BH281" s="112">
        <f>IF(U281="sníž. přenesená",N281,0)</f>
        <v>0</v>
      </c>
      <c r="BI281" s="112">
        <f>IF(U281="nulová",N281,0)</f>
        <v>0</v>
      </c>
      <c r="BJ281" s="22" t="s">
        <v>84</v>
      </c>
      <c r="BK281" s="112">
        <f>ROUND(L281*K281,2)</f>
        <v>0</v>
      </c>
      <c r="BL281" s="22" t="s">
        <v>215</v>
      </c>
      <c r="BM281" s="22" t="s">
        <v>311</v>
      </c>
    </row>
    <row r="282" spans="2:65" s="9" customFormat="1" ht="29.85" customHeight="1">
      <c r="B282" s="158"/>
      <c r="C282" s="159"/>
      <c r="D282" s="168" t="s">
        <v>129</v>
      </c>
      <c r="E282" s="168"/>
      <c r="F282" s="168"/>
      <c r="G282" s="168"/>
      <c r="H282" s="168"/>
      <c r="I282" s="168"/>
      <c r="J282" s="168"/>
      <c r="K282" s="168"/>
      <c r="L282" s="168"/>
      <c r="M282" s="168"/>
      <c r="N282" s="276">
        <f>BK282</f>
        <v>0</v>
      </c>
      <c r="O282" s="277"/>
      <c r="P282" s="277"/>
      <c r="Q282" s="277"/>
      <c r="R282" s="161"/>
      <c r="T282" s="162"/>
      <c r="U282" s="159"/>
      <c r="V282" s="159"/>
      <c r="W282" s="163">
        <f>SUM(W283:W313)</f>
        <v>0</v>
      </c>
      <c r="X282" s="159"/>
      <c r="Y282" s="163">
        <f>SUM(Y283:Y313)</f>
        <v>0</v>
      </c>
      <c r="Z282" s="159"/>
      <c r="AA282" s="164">
        <f>SUM(AA283:AA313)</f>
        <v>0</v>
      </c>
      <c r="AR282" s="165" t="s">
        <v>109</v>
      </c>
      <c r="AT282" s="166" t="s">
        <v>75</v>
      </c>
      <c r="AU282" s="166" t="s">
        <v>84</v>
      </c>
      <c r="AY282" s="165" t="s">
        <v>156</v>
      </c>
      <c r="BK282" s="167">
        <f>SUM(BK283:BK313)</f>
        <v>0</v>
      </c>
    </row>
    <row r="283" spans="2:65" s="1" customFormat="1" ht="25.5" customHeight="1">
      <c r="B283" s="37"/>
      <c r="C283" s="169" t="s">
        <v>242</v>
      </c>
      <c r="D283" s="169" t="s">
        <v>157</v>
      </c>
      <c r="E283" s="170" t="s">
        <v>312</v>
      </c>
      <c r="F283" s="265" t="s">
        <v>313</v>
      </c>
      <c r="G283" s="265"/>
      <c r="H283" s="265"/>
      <c r="I283" s="265"/>
      <c r="J283" s="171" t="s">
        <v>169</v>
      </c>
      <c r="K283" s="172">
        <v>30.6</v>
      </c>
      <c r="L283" s="266">
        <v>0</v>
      </c>
      <c r="M283" s="267"/>
      <c r="N283" s="275">
        <f>ROUND(L283*K283,2)</f>
        <v>0</v>
      </c>
      <c r="O283" s="275"/>
      <c r="P283" s="275"/>
      <c r="Q283" s="275"/>
      <c r="R283" s="39"/>
      <c r="T283" s="173" t="s">
        <v>22</v>
      </c>
      <c r="U283" s="46" t="s">
        <v>41</v>
      </c>
      <c r="V283" s="38"/>
      <c r="W283" s="174">
        <f>V283*K283</f>
        <v>0</v>
      </c>
      <c r="X283" s="174">
        <v>0</v>
      </c>
      <c r="Y283" s="174">
        <f>X283*K283</f>
        <v>0</v>
      </c>
      <c r="Z283" s="174">
        <v>0</v>
      </c>
      <c r="AA283" s="175">
        <f>Z283*K283</f>
        <v>0</v>
      </c>
      <c r="AR283" s="22" t="s">
        <v>215</v>
      </c>
      <c r="AT283" s="22" t="s">
        <v>157</v>
      </c>
      <c r="AU283" s="22" t="s">
        <v>109</v>
      </c>
      <c r="AY283" s="22" t="s">
        <v>156</v>
      </c>
      <c r="BE283" s="112">
        <f>IF(U283="základní",N283,0)</f>
        <v>0</v>
      </c>
      <c r="BF283" s="112">
        <f>IF(U283="snížená",N283,0)</f>
        <v>0</v>
      </c>
      <c r="BG283" s="112">
        <f>IF(U283="zákl. přenesená",N283,0)</f>
        <v>0</v>
      </c>
      <c r="BH283" s="112">
        <f>IF(U283="sníž. přenesená",N283,0)</f>
        <v>0</v>
      </c>
      <c r="BI283" s="112">
        <f>IF(U283="nulová",N283,0)</f>
        <v>0</v>
      </c>
      <c r="BJ283" s="22" t="s">
        <v>84</v>
      </c>
      <c r="BK283" s="112">
        <f>ROUND(L283*K283,2)</f>
        <v>0</v>
      </c>
      <c r="BL283" s="22" t="s">
        <v>215</v>
      </c>
      <c r="BM283" s="22" t="s">
        <v>314</v>
      </c>
    </row>
    <row r="284" spans="2:65" s="10" customFormat="1" ht="16.5" customHeight="1">
      <c r="B284" s="176"/>
      <c r="C284" s="177"/>
      <c r="D284" s="177"/>
      <c r="E284" s="178" t="s">
        <v>22</v>
      </c>
      <c r="F284" s="268" t="s">
        <v>179</v>
      </c>
      <c r="G284" s="269"/>
      <c r="H284" s="269"/>
      <c r="I284" s="269"/>
      <c r="J284" s="177"/>
      <c r="K284" s="178" t="s">
        <v>22</v>
      </c>
      <c r="L284" s="177"/>
      <c r="M284" s="177"/>
      <c r="N284" s="177"/>
      <c r="O284" s="177"/>
      <c r="P284" s="177"/>
      <c r="Q284" s="177"/>
      <c r="R284" s="179"/>
      <c r="T284" s="180"/>
      <c r="U284" s="177"/>
      <c r="V284" s="177"/>
      <c r="W284" s="177"/>
      <c r="X284" s="177"/>
      <c r="Y284" s="177"/>
      <c r="Z284" s="177"/>
      <c r="AA284" s="181"/>
      <c r="AT284" s="182" t="s">
        <v>163</v>
      </c>
      <c r="AU284" s="182" t="s">
        <v>109</v>
      </c>
      <c r="AV284" s="10" t="s">
        <v>84</v>
      </c>
      <c r="AW284" s="10" t="s">
        <v>33</v>
      </c>
      <c r="AX284" s="10" t="s">
        <v>76</v>
      </c>
      <c r="AY284" s="182" t="s">
        <v>156</v>
      </c>
    </row>
    <row r="285" spans="2:65" s="11" customFormat="1" ht="16.5" customHeight="1">
      <c r="B285" s="183"/>
      <c r="C285" s="184"/>
      <c r="D285" s="184"/>
      <c r="E285" s="185" t="s">
        <v>22</v>
      </c>
      <c r="F285" s="258" t="s">
        <v>315</v>
      </c>
      <c r="G285" s="259"/>
      <c r="H285" s="259"/>
      <c r="I285" s="259"/>
      <c r="J285" s="184"/>
      <c r="K285" s="186">
        <v>15.3</v>
      </c>
      <c r="L285" s="184"/>
      <c r="M285" s="184"/>
      <c r="N285" s="184"/>
      <c r="O285" s="184"/>
      <c r="P285" s="184"/>
      <c r="Q285" s="184"/>
      <c r="R285" s="187"/>
      <c r="T285" s="188"/>
      <c r="U285" s="184"/>
      <c r="V285" s="184"/>
      <c r="W285" s="184"/>
      <c r="X285" s="184"/>
      <c r="Y285" s="184"/>
      <c r="Z285" s="184"/>
      <c r="AA285" s="189"/>
      <c r="AT285" s="190" t="s">
        <v>163</v>
      </c>
      <c r="AU285" s="190" t="s">
        <v>109</v>
      </c>
      <c r="AV285" s="11" t="s">
        <v>109</v>
      </c>
      <c r="AW285" s="11" t="s">
        <v>33</v>
      </c>
      <c r="AX285" s="11" t="s">
        <v>76</v>
      </c>
      <c r="AY285" s="190" t="s">
        <v>156</v>
      </c>
    </row>
    <row r="286" spans="2:65" s="10" customFormat="1" ht="16.5" customHeight="1">
      <c r="B286" s="176"/>
      <c r="C286" s="177"/>
      <c r="D286" s="177"/>
      <c r="E286" s="178" t="s">
        <v>22</v>
      </c>
      <c r="F286" s="260" t="s">
        <v>192</v>
      </c>
      <c r="G286" s="261"/>
      <c r="H286" s="261"/>
      <c r="I286" s="261"/>
      <c r="J286" s="177"/>
      <c r="K286" s="178" t="s">
        <v>22</v>
      </c>
      <c r="L286" s="177"/>
      <c r="M286" s="177"/>
      <c r="N286" s="177"/>
      <c r="O286" s="177"/>
      <c r="P286" s="177"/>
      <c r="Q286" s="177"/>
      <c r="R286" s="179"/>
      <c r="T286" s="180"/>
      <c r="U286" s="177"/>
      <c r="V286" s="177"/>
      <c r="W286" s="177"/>
      <c r="X286" s="177"/>
      <c r="Y286" s="177"/>
      <c r="Z286" s="177"/>
      <c r="AA286" s="181"/>
      <c r="AT286" s="182" t="s">
        <v>163</v>
      </c>
      <c r="AU286" s="182" t="s">
        <v>109</v>
      </c>
      <c r="AV286" s="10" t="s">
        <v>84</v>
      </c>
      <c r="AW286" s="10" t="s">
        <v>33</v>
      </c>
      <c r="AX286" s="10" t="s">
        <v>76</v>
      </c>
      <c r="AY286" s="182" t="s">
        <v>156</v>
      </c>
    </row>
    <row r="287" spans="2:65" s="11" customFormat="1" ht="16.5" customHeight="1">
      <c r="B287" s="183"/>
      <c r="C287" s="184"/>
      <c r="D287" s="184"/>
      <c r="E287" s="185" t="s">
        <v>22</v>
      </c>
      <c r="F287" s="258" t="s">
        <v>315</v>
      </c>
      <c r="G287" s="259"/>
      <c r="H287" s="259"/>
      <c r="I287" s="259"/>
      <c r="J287" s="184"/>
      <c r="K287" s="186">
        <v>15.3</v>
      </c>
      <c r="L287" s="184"/>
      <c r="M287" s="184"/>
      <c r="N287" s="184"/>
      <c r="O287" s="184"/>
      <c r="P287" s="184"/>
      <c r="Q287" s="184"/>
      <c r="R287" s="187"/>
      <c r="T287" s="188"/>
      <c r="U287" s="184"/>
      <c r="V287" s="184"/>
      <c r="W287" s="184"/>
      <c r="X287" s="184"/>
      <c r="Y287" s="184"/>
      <c r="Z287" s="184"/>
      <c r="AA287" s="189"/>
      <c r="AT287" s="190" t="s">
        <v>163</v>
      </c>
      <c r="AU287" s="190" t="s">
        <v>109</v>
      </c>
      <c r="AV287" s="11" t="s">
        <v>109</v>
      </c>
      <c r="AW287" s="11" t="s">
        <v>33</v>
      </c>
      <c r="AX287" s="11" t="s">
        <v>76</v>
      </c>
      <c r="AY287" s="190" t="s">
        <v>156</v>
      </c>
    </row>
    <row r="288" spans="2:65" s="12" customFormat="1" ht="16.5" customHeight="1">
      <c r="B288" s="191"/>
      <c r="C288" s="192"/>
      <c r="D288" s="192"/>
      <c r="E288" s="193" t="s">
        <v>22</v>
      </c>
      <c r="F288" s="262" t="s">
        <v>166</v>
      </c>
      <c r="G288" s="263"/>
      <c r="H288" s="263"/>
      <c r="I288" s="263"/>
      <c r="J288" s="192"/>
      <c r="K288" s="194">
        <v>30.6</v>
      </c>
      <c r="L288" s="192"/>
      <c r="M288" s="192"/>
      <c r="N288" s="192"/>
      <c r="O288" s="192"/>
      <c r="P288" s="192"/>
      <c r="Q288" s="192"/>
      <c r="R288" s="195"/>
      <c r="T288" s="196"/>
      <c r="U288" s="192"/>
      <c r="V288" s="192"/>
      <c r="W288" s="192"/>
      <c r="X288" s="192"/>
      <c r="Y288" s="192"/>
      <c r="Z288" s="192"/>
      <c r="AA288" s="197"/>
      <c r="AT288" s="198" t="s">
        <v>163</v>
      </c>
      <c r="AU288" s="198" t="s">
        <v>109</v>
      </c>
      <c r="AV288" s="12" t="s">
        <v>161</v>
      </c>
      <c r="AW288" s="12" t="s">
        <v>33</v>
      </c>
      <c r="AX288" s="12" t="s">
        <v>84</v>
      </c>
      <c r="AY288" s="198" t="s">
        <v>156</v>
      </c>
    </row>
    <row r="289" spans="2:65" s="1" customFormat="1" ht="16.5" customHeight="1">
      <c r="B289" s="37"/>
      <c r="C289" s="199" t="s">
        <v>316</v>
      </c>
      <c r="D289" s="199" t="s">
        <v>212</v>
      </c>
      <c r="E289" s="200" t="s">
        <v>317</v>
      </c>
      <c r="F289" s="264" t="s">
        <v>318</v>
      </c>
      <c r="G289" s="264"/>
      <c r="H289" s="264"/>
      <c r="I289" s="264"/>
      <c r="J289" s="201" t="s">
        <v>169</v>
      </c>
      <c r="K289" s="202">
        <v>30.6</v>
      </c>
      <c r="L289" s="270">
        <v>0</v>
      </c>
      <c r="M289" s="271"/>
      <c r="N289" s="274">
        <f>ROUND(L289*K289,2)</f>
        <v>0</v>
      </c>
      <c r="O289" s="275"/>
      <c r="P289" s="275"/>
      <c r="Q289" s="275"/>
      <c r="R289" s="39"/>
      <c r="T289" s="173" t="s">
        <v>22</v>
      </c>
      <c r="U289" s="46" t="s">
        <v>41</v>
      </c>
      <c r="V289" s="38"/>
      <c r="W289" s="174">
        <f>V289*K289</f>
        <v>0</v>
      </c>
      <c r="X289" s="174">
        <v>0</v>
      </c>
      <c r="Y289" s="174">
        <f>X289*K289</f>
        <v>0</v>
      </c>
      <c r="Z289" s="174">
        <v>0</v>
      </c>
      <c r="AA289" s="175">
        <f>Z289*K289</f>
        <v>0</v>
      </c>
      <c r="AR289" s="22" t="s">
        <v>247</v>
      </c>
      <c r="AT289" s="22" t="s">
        <v>212</v>
      </c>
      <c r="AU289" s="22" t="s">
        <v>109</v>
      </c>
      <c r="AY289" s="22" t="s">
        <v>156</v>
      </c>
      <c r="BE289" s="112">
        <f>IF(U289="základní",N289,0)</f>
        <v>0</v>
      </c>
      <c r="BF289" s="112">
        <f>IF(U289="snížená",N289,0)</f>
        <v>0</v>
      </c>
      <c r="BG289" s="112">
        <f>IF(U289="zákl. přenesená",N289,0)</f>
        <v>0</v>
      </c>
      <c r="BH289" s="112">
        <f>IF(U289="sníž. přenesená",N289,0)</f>
        <v>0</v>
      </c>
      <c r="BI289" s="112">
        <f>IF(U289="nulová",N289,0)</f>
        <v>0</v>
      </c>
      <c r="BJ289" s="22" t="s">
        <v>84</v>
      </c>
      <c r="BK289" s="112">
        <f>ROUND(L289*K289,2)</f>
        <v>0</v>
      </c>
      <c r="BL289" s="22" t="s">
        <v>215</v>
      </c>
      <c r="BM289" s="22" t="s">
        <v>319</v>
      </c>
    </row>
    <row r="290" spans="2:65" s="1" customFormat="1" ht="16.5" customHeight="1">
      <c r="B290" s="37"/>
      <c r="C290" s="169" t="s">
        <v>247</v>
      </c>
      <c r="D290" s="169" t="s">
        <v>157</v>
      </c>
      <c r="E290" s="170" t="s">
        <v>320</v>
      </c>
      <c r="F290" s="265" t="s">
        <v>321</v>
      </c>
      <c r="G290" s="265"/>
      <c r="H290" s="265"/>
      <c r="I290" s="265"/>
      <c r="J290" s="171" t="s">
        <v>169</v>
      </c>
      <c r="K290" s="172">
        <v>29.9</v>
      </c>
      <c r="L290" s="266">
        <v>0</v>
      </c>
      <c r="M290" s="267"/>
      <c r="N290" s="275">
        <f>ROUND(L290*K290,2)</f>
        <v>0</v>
      </c>
      <c r="O290" s="275"/>
      <c r="P290" s="275"/>
      <c r="Q290" s="275"/>
      <c r="R290" s="39"/>
      <c r="T290" s="173" t="s">
        <v>22</v>
      </c>
      <c r="U290" s="46" t="s">
        <v>41</v>
      </c>
      <c r="V290" s="38"/>
      <c r="W290" s="174">
        <f>V290*K290</f>
        <v>0</v>
      </c>
      <c r="X290" s="174">
        <v>0</v>
      </c>
      <c r="Y290" s="174">
        <f>X290*K290</f>
        <v>0</v>
      </c>
      <c r="Z290" s="174">
        <v>0</v>
      </c>
      <c r="AA290" s="175">
        <f>Z290*K290</f>
        <v>0</v>
      </c>
      <c r="AR290" s="22" t="s">
        <v>215</v>
      </c>
      <c r="AT290" s="22" t="s">
        <v>157</v>
      </c>
      <c r="AU290" s="22" t="s">
        <v>109</v>
      </c>
      <c r="AY290" s="22" t="s">
        <v>156</v>
      </c>
      <c r="BE290" s="112">
        <f>IF(U290="základní",N290,0)</f>
        <v>0</v>
      </c>
      <c r="BF290" s="112">
        <f>IF(U290="snížená",N290,0)</f>
        <v>0</v>
      </c>
      <c r="BG290" s="112">
        <f>IF(U290="zákl. přenesená",N290,0)</f>
        <v>0</v>
      </c>
      <c r="BH290" s="112">
        <f>IF(U290="sníž. přenesená",N290,0)</f>
        <v>0</v>
      </c>
      <c r="BI290" s="112">
        <f>IF(U290="nulová",N290,0)</f>
        <v>0</v>
      </c>
      <c r="BJ290" s="22" t="s">
        <v>84</v>
      </c>
      <c r="BK290" s="112">
        <f>ROUND(L290*K290,2)</f>
        <v>0</v>
      </c>
      <c r="BL290" s="22" t="s">
        <v>215</v>
      </c>
      <c r="BM290" s="22" t="s">
        <v>322</v>
      </c>
    </row>
    <row r="291" spans="2:65" s="10" customFormat="1" ht="16.5" customHeight="1">
      <c r="B291" s="176"/>
      <c r="C291" s="177"/>
      <c r="D291" s="177"/>
      <c r="E291" s="178" t="s">
        <v>22</v>
      </c>
      <c r="F291" s="268" t="s">
        <v>179</v>
      </c>
      <c r="G291" s="269"/>
      <c r="H291" s="269"/>
      <c r="I291" s="269"/>
      <c r="J291" s="177"/>
      <c r="K291" s="178" t="s">
        <v>22</v>
      </c>
      <c r="L291" s="177"/>
      <c r="M291" s="177"/>
      <c r="N291" s="177"/>
      <c r="O291" s="177"/>
      <c r="P291" s="177"/>
      <c r="Q291" s="177"/>
      <c r="R291" s="179"/>
      <c r="T291" s="180"/>
      <c r="U291" s="177"/>
      <c r="V291" s="177"/>
      <c r="W291" s="177"/>
      <c r="X291" s="177"/>
      <c r="Y291" s="177"/>
      <c r="Z291" s="177"/>
      <c r="AA291" s="181"/>
      <c r="AT291" s="182" t="s">
        <v>163</v>
      </c>
      <c r="AU291" s="182" t="s">
        <v>109</v>
      </c>
      <c r="AV291" s="10" t="s">
        <v>84</v>
      </c>
      <c r="AW291" s="10" t="s">
        <v>33</v>
      </c>
      <c r="AX291" s="10" t="s">
        <v>76</v>
      </c>
      <c r="AY291" s="182" t="s">
        <v>156</v>
      </c>
    </row>
    <row r="292" spans="2:65" s="11" customFormat="1" ht="16.5" customHeight="1">
      <c r="B292" s="183"/>
      <c r="C292" s="184"/>
      <c r="D292" s="184"/>
      <c r="E292" s="185" t="s">
        <v>22</v>
      </c>
      <c r="F292" s="258" t="s">
        <v>315</v>
      </c>
      <c r="G292" s="259"/>
      <c r="H292" s="259"/>
      <c r="I292" s="259"/>
      <c r="J292" s="184"/>
      <c r="K292" s="186">
        <v>15.3</v>
      </c>
      <c r="L292" s="184"/>
      <c r="M292" s="184"/>
      <c r="N292" s="184"/>
      <c r="O292" s="184"/>
      <c r="P292" s="184"/>
      <c r="Q292" s="184"/>
      <c r="R292" s="187"/>
      <c r="T292" s="188"/>
      <c r="U292" s="184"/>
      <c r="V292" s="184"/>
      <c r="W292" s="184"/>
      <c r="X292" s="184"/>
      <c r="Y292" s="184"/>
      <c r="Z292" s="184"/>
      <c r="AA292" s="189"/>
      <c r="AT292" s="190" t="s">
        <v>163</v>
      </c>
      <c r="AU292" s="190" t="s">
        <v>109</v>
      </c>
      <c r="AV292" s="11" t="s">
        <v>109</v>
      </c>
      <c r="AW292" s="11" t="s">
        <v>33</v>
      </c>
      <c r="AX292" s="11" t="s">
        <v>76</v>
      </c>
      <c r="AY292" s="190" t="s">
        <v>156</v>
      </c>
    </row>
    <row r="293" spans="2:65" s="10" customFormat="1" ht="16.5" customHeight="1">
      <c r="B293" s="176"/>
      <c r="C293" s="177"/>
      <c r="D293" s="177"/>
      <c r="E293" s="178" t="s">
        <v>22</v>
      </c>
      <c r="F293" s="260" t="s">
        <v>192</v>
      </c>
      <c r="G293" s="261"/>
      <c r="H293" s="261"/>
      <c r="I293" s="261"/>
      <c r="J293" s="177"/>
      <c r="K293" s="178" t="s">
        <v>22</v>
      </c>
      <c r="L293" s="177"/>
      <c r="M293" s="177"/>
      <c r="N293" s="177"/>
      <c r="O293" s="177"/>
      <c r="P293" s="177"/>
      <c r="Q293" s="177"/>
      <c r="R293" s="179"/>
      <c r="T293" s="180"/>
      <c r="U293" s="177"/>
      <c r="V293" s="177"/>
      <c r="W293" s="177"/>
      <c r="X293" s="177"/>
      <c r="Y293" s="177"/>
      <c r="Z293" s="177"/>
      <c r="AA293" s="181"/>
      <c r="AT293" s="182" t="s">
        <v>163</v>
      </c>
      <c r="AU293" s="182" t="s">
        <v>109</v>
      </c>
      <c r="AV293" s="10" t="s">
        <v>84</v>
      </c>
      <c r="AW293" s="10" t="s">
        <v>33</v>
      </c>
      <c r="AX293" s="10" t="s">
        <v>76</v>
      </c>
      <c r="AY293" s="182" t="s">
        <v>156</v>
      </c>
    </row>
    <row r="294" spans="2:65" s="11" customFormat="1" ht="16.5" customHeight="1">
      <c r="B294" s="183"/>
      <c r="C294" s="184"/>
      <c r="D294" s="184"/>
      <c r="E294" s="185" t="s">
        <v>22</v>
      </c>
      <c r="F294" s="258" t="s">
        <v>323</v>
      </c>
      <c r="G294" s="259"/>
      <c r="H294" s="259"/>
      <c r="I294" s="259"/>
      <c r="J294" s="184"/>
      <c r="K294" s="186">
        <v>14.6</v>
      </c>
      <c r="L294" s="184"/>
      <c r="M294" s="184"/>
      <c r="N294" s="184"/>
      <c r="O294" s="184"/>
      <c r="P294" s="184"/>
      <c r="Q294" s="184"/>
      <c r="R294" s="187"/>
      <c r="T294" s="188"/>
      <c r="U294" s="184"/>
      <c r="V294" s="184"/>
      <c r="W294" s="184"/>
      <c r="X294" s="184"/>
      <c r="Y294" s="184"/>
      <c r="Z294" s="184"/>
      <c r="AA294" s="189"/>
      <c r="AT294" s="190" t="s">
        <v>163</v>
      </c>
      <c r="AU294" s="190" t="s">
        <v>109</v>
      </c>
      <c r="AV294" s="11" t="s">
        <v>109</v>
      </c>
      <c r="AW294" s="11" t="s">
        <v>33</v>
      </c>
      <c r="AX294" s="11" t="s">
        <v>76</v>
      </c>
      <c r="AY294" s="190" t="s">
        <v>156</v>
      </c>
    </row>
    <row r="295" spans="2:65" s="12" customFormat="1" ht="16.5" customHeight="1">
      <c r="B295" s="191"/>
      <c r="C295" s="192"/>
      <c r="D295" s="192"/>
      <c r="E295" s="193" t="s">
        <v>22</v>
      </c>
      <c r="F295" s="262" t="s">
        <v>166</v>
      </c>
      <c r="G295" s="263"/>
      <c r="H295" s="263"/>
      <c r="I295" s="263"/>
      <c r="J295" s="192"/>
      <c r="K295" s="194">
        <v>29.9</v>
      </c>
      <c r="L295" s="192"/>
      <c r="M295" s="192"/>
      <c r="N295" s="192"/>
      <c r="O295" s="192"/>
      <c r="P295" s="192"/>
      <c r="Q295" s="192"/>
      <c r="R295" s="195"/>
      <c r="T295" s="196"/>
      <c r="U295" s="192"/>
      <c r="V295" s="192"/>
      <c r="W295" s="192"/>
      <c r="X295" s="192"/>
      <c r="Y295" s="192"/>
      <c r="Z295" s="192"/>
      <c r="AA295" s="197"/>
      <c r="AT295" s="198" t="s">
        <v>163</v>
      </c>
      <c r="AU295" s="198" t="s">
        <v>109</v>
      </c>
      <c r="AV295" s="12" t="s">
        <v>161</v>
      </c>
      <c r="AW295" s="12" t="s">
        <v>33</v>
      </c>
      <c r="AX295" s="12" t="s">
        <v>84</v>
      </c>
      <c r="AY295" s="198" t="s">
        <v>156</v>
      </c>
    </row>
    <row r="296" spans="2:65" s="1" customFormat="1" ht="25.5" customHeight="1">
      <c r="B296" s="37"/>
      <c r="C296" s="169" t="s">
        <v>324</v>
      </c>
      <c r="D296" s="169" t="s">
        <v>157</v>
      </c>
      <c r="E296" s="170" t="s">
        <v>325</v>
      </c>
      <c r="F296" s="265" t="s">
        <v>326</v>
      </c>
      <c r="G296" s="265"/>
      <c r="H296" s="265"/>
      <c r="I296" s="265"/>
      <c r="J296" s="171" t="s">
        <v>169</v>
      </c>
      <c r="K296" s="172">
        <v>3.6</v>
      </c>
      <c r="L296" s="266">
        <v>0</v>
      </c>
      <c r="M296" s="267"/>
      <c r="N296" s="275">
        <f>ROUND(L296*K296,2)</f>
        <v>0</v>
      </c>
      <c r="O296" s="275"/>
      <c r="P296" s="275"/>
      <c r="Q296" s="275"/>
      <c r="R296" s="39"/>
      <c r="T296" s="173" t="s">
        <v>22</v>
      </c>
      <c r="U296" s="46" t="s">
        <v>41</v>
      </c>
      <c r="V296" s="38"/>
      <c r="W296" s="174">
        <f>V296*K296</f>
        <v>0</v>
      </c>
      <c r="X296" s="174">
        <v>0</v>
      </c>
      <c r="Y296" s="174">
        <f>X296*K296</f>
        <v>0</v>
      </c>
      <c r="Z296" s="174">
        <v>0</v>
      </c>
      <c r="AA296" s="175">
        <f>Z296*K296</f>
        <v>0</v>
      </c>
      <c r="AR296" s="22" t="s">
        <v>215</v>
      </c>
      <c r="AT296" s="22" t="s">
        <v>157</v>
      </c>
      <c r="AU296" s="22" t="s">
        <v>109</v>
      </c>
      <c r="AY296" s="22" t="s">
        <v>156</v>
      </c>
      <c r="BE296" s="112">
        <f>IF(U296="základní",N296,0)</f>
        <v>0</v>
      </c>
      <c r="BF296" s="112">
        <f>IF(U296="snížená",N296,0)</f>
        <v>0</v>
      </c>
      <c r="BG296" s="112">
        <f>IF(U296="zákl. přenesená",N296,0)</f>
        <v>0</v>
      </c>
      <c r="BH296" s="112">
        <f>IF(U296="sníž. přenesená",N296,0)</f>
        <v>0</v>
      </c>
      <c r="BI296" s="112">
        <f>IF(U296="nulová",N296,0)</f>
        <v>0</v>
      </c>
      <c r="BJ296" s="22" t="s">
        <v>84</v>
      </c>
      <c r="BK296" s="112">
        <f>ROUND(L296*K296,2)</f>
        <v>0</v>
      </c>
      <c r="BL296" s="22" t="s">
        <v>215</v>
      </c>
      <c r="BM296" s="22" t="s">
        <v>327</v>
      </c>
    </row>
    <row r="297" spans="2:65" s="10" customFormat="1" ht="16.5" customHeight="1">
      <c r="B297" s="176"/>
      <c r="C297" s="177"/>
      <c r="D297" s="177"/>
      <c r="E297" s="178" t="s">
        <v>22</v>
      </c>
      <c r="F297" s="268" t="s">
        <v>328</v>
      </c>
      <c r="G297" s="269"/>
      <c r="H297" s="269"/>
      <c r="I297" s="269"/>
      <c r="J297" s="177"/>
      <c r="K297" s="178" t="s">
        <v>22</v>
      </c>
      <c r="L297" s="177"/>
      <c r="M297" s="177"/>
      <c r="N297" s="177"/>
      <c r="O297" s="177"/>
      <c r="P297" s="177"/>
      <c r="Q297" s="177"/>
      <c r="R297" s="179"/>
      <c r="T297" s="180"/>
      <c r="U297" s="177"/>
      <c r="V297" s="177"/>
      <c r="W297" s="177"/>
      <c r="X297" s="177"/>
      <c r="Y297" s="177"/>
      <c r="Z297" s="177"/>
      <c r="AA297" s="181"/>
      <c r="AT297" s="182" t="s">
        <v>163</v>
      </c>
      <c r="AU297" s="182" t="s">
        <v>109</v>
      </c>
      <c r="AV297" s="10" t="s">
        <v>84</v>
      </c>
      <c r="AW297" s="10" t="s">
        <v>33</v>
      </c>
      <c r="AX297" s="10" t="s">
        <v>76</v>
      </c>
      <c r="AY297" s="182" t="s">
        <v>156</v>
      </c>
    </row>
    <row r="298" spans="2:65" s="10" customFormat="1" ht="16.5" customHeight="1">
      <c r="B298" s="176"/>
      <c r="C298" s="177"/>
      <c r="D298" s="177"/>
      <c r="E298" s="178" t="s">
        <v>22</v>
      </c>
      <c r="F298" s="260" t="s">
        <v>189</v>
      </c>
      <c r="G298" s="261"/>
      <c r="H298" s="261"/>
      <c r="I298" s="261"/>
      <c r="J298" s="177"/>
      <c r="K298" s="178" t="s">
        <v>22</v>
      </c>
      <c r="L298" s="177"/>
      <c r="M298" s="177"/>
      <c r="N298" s="177"/>
      <c r="O298" s="177"/>
      <c r="P298" s="177"/>
      <c r="Q298" s="177"/>
      <c r="R298" s="179"/>
      <c r="T298" s="180"/>
      <c r="U298" s="177"/>
      <c r="V298" s="177"/>
      <c r="W298" s="177"/>
      <c r="X298" s="177"/>
      <c r="Y298" s="177"/>
      <c r="Z298" s="177"/>
      <c r="AA298" s="181"/>
      <c r="AT298" s="182" t="s">
        <v>163</v>
      </c>
      <c r="AU298" s="182" t="s">
        <v>109</v>
      </c>
      <c r="AV298" s="10" t="s">
        <v>84</v>
      </c>
      <c r="AW298" s="10" t="s">
        <v>33</v>
      </c>
      <c r="AX298" s="10" t="s">
        <v>76</v>
      </c>
      <c r="AY298" s="182" t="s">
        <v>156</v>
      </c>
    </row>
    <row r="299" spans="2:65" s="11" customFormat="1" ht="16.5" customHeight="1">
      <c r="B299" s="183"/>
      <c r="C299" s="184"/>
      <c r="D299" s="184"/>
      <c r="E299" s="185" t="s">
        <v>22</v>
      </c>
      <c r="F299" s="258" t="s">
        <v>329</v>
      </c>
      <c r="G299" s="259"/>
      <c r="H299" s="259"/>
      <c r="I299" s="259"/>
      <c r="J299" s="184"/>
      <c r="K299" s="186">
        <v>0.8</v>
      </c>
      <c r="L299" s="184"/>
      <c r="M299" s="184"/>
      <c r="N299" s="184"/>
      <c r="O299" s="184"/>
      <c r="P299" s="184"/>
      <c r="Q299" s="184"/>
      <c r="R299" s="187"/>
      <c r="T299" s="188"/>
      <c r="U299" s="184"/>
      <c r="V299" s="184"/>
      <c r="W299" s="184"/>
      <c r="X299" s="184"/>
      <c r="Y299" s="184"/>
      <c r="Z299" s="184"/>
      <c r="AA299" s="189"/>
      <c r="AT299" s="190" t="s">
        <v>163</v>
      </c>
      <c r="AU299" s="190" t="s">
        <v>109</v>
      </c>
      <c r="AV299" s="11" t="s">
        <v>109</v>
      </c>
      <c r="AW299" s="11" t="s">
        <v>33</v>
      </c>
      <c r="AX299" s="11" t="s">
        <v>76</v>
      </c>
      <c r="AY299" s="190" t="s">
        <v>156</v>
      </c>
    </row>
    <row r="300" spans="2:65" s="10" customFormat="1" ht="16.5" customHeight="1">
      <c r="B300" s="176"/>
      <c r="C300" s="177"/>
      <c r="D300" s="177"/>
      <c r="E300" s="178" t="s">
        <v>22</v>
      </c>
      <c r="F300" s="260" t="s">
        <v>179</v>
      </c>
      <c r="G300" s="261"/>
      <c r="H300" s="261"/>
      <c r="I300" s="261"/>
      <c r="J300" s="177"/>
      <c r="K300" s="178" t="s">
        <v>22</v>
      </c>
      <c r="L300" s="177"/>
      <c r="M300" s="177"/>
      <c r="N300" s="177"/>
      <c r="O300" s="177"/>
      <c r="P300" s="177"/>
      <c r="Q300" s="177"/>
      <c r="R300" s="179"/>
      <c r="T300" s="180"/>
      <c r="U300" s="177"/>
      <c r="V300" s="177"/>
      <c r="W300" s="177"/>
      <c r="X300" s="177"/>
      <c r="Y300" s="177"/>
      <c r="Z300" s="177"/>
      <c r="AA300" s="181"/>
      <c r="AT300" s="182" t="s">
        <v>163</v>
      </c>
      <c r="AU300" s="182" t="s">
        <v>109</v>
      </c>
      <c r="AV300" s="10" t="s">
        <v>84</v>
      </c>
      <c r="AW300" s="10" t="s">
        <v>33</v>
      </c>
      <c r="AX300" s="10" t="s">
        <v>76</v>
      </c>
      <c r="AY300" s="182" t="s">
        <v>156</v>
      </c>
    </row>
    <row r="301" spans="2:65" s="11" customFormat="1" ht="16.5" customHeight="1">
      <c r="B301" s="183"/>
      <c r="C301" s="184"/>
      <c r="D301" s="184"/>
      <c r="E301" s="185" t="s">
        <v>22</v>
      </c>
      <c r="F301" s="258" t="s">
        <v>329</v>
      </c>
      <c r="G301" s="259"/>
      <c r="H301" s="259"/>
      <c r="I301" s="259"/>
      <c r="J301" s="184"/>
      <c r="K301" s="186">
        <v>0.8</v>
      </c>
      <c r="L301" s="184"/>
      <c r="M301" s="184"/>
      <c r="N301" s="184"/>
      <c r="O301" s="184"/>
      <c r="P301" s="184"/>
      <c r="Q301" s="184"/>
      <c r="R301" s="187"/>
      <c r="T301" s="188"/>
      <c r="U301" s="184"/>
      <c r="V301" s="184"/>
      <c r="W301" s="184"/>
      <c r="X301" s="184"/>
      <c r="Y301" s="184"/>
      <c r="Z301" s="184"/>
      <c r="AA301" s="189"/>
      <c r="AT301" s="190" t="s">
        <v>163</v>
      </c>
      <c r="AU301" s="190" t="s">
        <v>109</v>
      </c>
      <c r="AV301" s="11" t="s">
        <v>109</v>
      </c>
      <c r="AW301" s="11" t="s">
        <v>33</v>
      </c>
      <c r="AX301" s="11" t="s">
        <v>76</v>
      </c>
      <c r="AY301" s="190" t="s">
        <v>156</v>
      </c>
    </row>
    <row r="302" spans="2:65" s="10" customFormat="1" ht="16.5" customHeight="1">
      <c r="B302" s="176"/>
      <c r="C302" s="177"/>
      <c r="D302" s="177"/>
      <c r="E302" s="178" t="s">
        <v>22</v>
      </c>
      <c r="F302" s="260" t="s">
        <v>192</v>
      </c>
      <c r="G302" s="261"/>
      <c r="H302" s="261"/>
      <c r="I302" s="261"/>
      <c r="J302" s="177"/>
      <c r="K302" s="178" t="s">
        <v>22</v>
      </c>
      <c r="L302" s="177"/>
      <c r="M302" s="177"/>
      <c r="N302" s="177"/>
      <c r="O302" s="177"/>
      <c r="P302" s="177"/>
      <c r="Q302" s="177"/>
      <c r="R302" s="179"/>
      <c r="T302" s="180"/>
      <c r="U302" s="177"/>
      <c r="V302" s="177"/>
      <c r="W302" s="177"/>
      <c r="X302" s="177"/>
      <c r="Y302" s="177"/>
      <c r="Z302" s="177"/>
      <c r="AA302" s="181"/>
      <c r="AT302" s="182" t="s">
        <v>163</v>
      </c>
      <c r="AU302" s="182" t="s">
        <v>109</v>
      </c>
      <c r="AV302" s="10" t="s">
        <v>84</v>
      </c>
      <c r="AW302" s="10" t="s">
        <v>33</v>
      </c>
      <c r="AX302" s="10" t="s">
        <v>76</v>
      </c>
      <c r="AY302" s="182" t="s">
        <v>156</v>
      </c>
    </row>
    <row r="303" spans="2:65" s="11" customFormat="1" ht="16.5" customHeight="1">
      <c r="B303" s="183"/>
      <c r="C303" s="184"/>
      <c r="D303" s="184"/>
      <c r="E303" s="185" t="s">
        <v>22</v>
      </c>
      <c r="F303" s="258" t="s">
        <v>329</v>
      </c>
      <c r="G303" s="259"/>
      <c r="H303" s="259"/>
      <c r="I303" s="259"/>
      <c r="J303" s="184"/>
      <c r="K303" s="186">
        <v>0.8</v>
      </c>
      <c r="L303" s="184"/>
      <c r="M303" s="184"/>
      <c r="N303" s="184"/>
      <c r="O303" s="184"/>
      <c r="P303" s="184"/>
      <c r="Q303" s="184"/>
      <c r="R303" s="187"/>
      <c r="T303" s="188"/>
      <c r="U303" s="184"/>
      <c r="V303" s="184"/>
      <c r="W303" s="184"/>
      <c r="X303" s="184"/>
      <c r="Y303" s="184"/>
      <c r="Z303" s="184"/>
      <c r="AA303" s="189"/>
      <c r="AT303" s="190" t="s">
        <v>163</v>
      </c>
      <c r="AU303" s="190" t="s">
        <v>109</v>
      </c>
      <c r="AV303" s="11" t="s">
        <v>109</v>
      </c>
      <c r="AW303" s="11" t="s">
        <v>33</v>
      </c>
      <c r="AX303" s="11" t="s">
        <v>76</v>
      </c>
      <c r="AY303" s="190" t="s">
        <v>156</v>
      </c>
    </row>
    <row r="304" spans="2:65" s="13" customFormat="1" ht="16.5" customHeight="1">
      <c r="B304" s="203"/>
      <c r="C304" s="204"/>
      <c r="D304" s="204"/>
      <c r="E304" s="205" t="s">
        <v>22</v>
      </c>
      <c r="F304" s="272" t="s">
        <v>299</v>
      </c>
      <c r="G304" s="273"/>
      <c r="H304" s="273"/>
      <c r="I304" s="273"/>
      <c r="J304" s="204"/>
      <c r="K304" s="206">
        <v>2.4</v>
      </c>
      <c r="L304" s="204"/>
      <c r="M304" s="204"/>
      <c r="N304" s="204"/>
      <c r="O304" s="204"/>
      <c r="P304" s="204"/>
      <c r="Q304" s="204"/>
      <c r="R304" s="207"/>
      <c r="T304" s="208"/>
      <c r="U304" s="204"/>
      <c r="V304" s="204"/>
      <c r="W304" s="204"/>
      <c r="X304" s="204"/>
      <c r="Y304" s="204"/>
      <c r="Z304" s="204"/>
      <c r="AA304" s="209"/>
      <c r="AT304" s="210" t="s">
        <v>163</v>
      </c>
      <c r="AU304" s="210" t="s">
        <v>109</v>
      </c>
      <c r="AV304" s="13" t="s">
        <v>174</v>
      </c>
      <c r="AW304" s="13" t="s">
        <v>33</v>
      </c>
      <c r="AX304" s="13" t="s">
        <v>76</v>
      </c>
      <c r="AY304" s="210" t="s">
        <v>156</v>
      </c>
    </row>
    <row r="305" spans="2:65" s="10" customFormat="1" ht="16.5" customHeight="1">
      <c r="B305" s="176"/>
      <c r="C305" s="177"/>
      <c r="D305" s="177"/>
      <c r="E305" s="178" t="s">
        <v>22</v>
      </c>
      <c r="F305" s="260" t="s">
        <v>330</v>
      </c>
      <c r="G305" s="261"/>
      <c r="H305" s="261"/>
      <c r="I305" s="261"/>
      <c r="J305" s="177"/>
      <c r="K305" s="178" t="s">
        <v>22</v>
      </c>
      <c r="L305" s="177"/>
      <c r="M305" s="177"/>
      <c r="N305" s="177"/>
      <c r="O305" s="177"/>
      <c r="P305" s="177"/>
      <c r="Q305" s="177"/>
      <c r="R305" s="179"/>
      <c r="T305" s="180"/>
      <c r="U305" s="177"/>
      <c r="V305" s="177"/>
      <c r="W305" s="177"/>
      <c r="X305" s="177"/>
      <c r="Y305" s="177"/>
      <c r="Z305" s="177"/>
      <c r="AA305" s="181"/>
      <c r="AT305" s="182" t="s">
        <v>163</v>
      </c>
      <c r="AU305" s="182" t="s">
        <v>109</v>
      </c>
      <c r="AV305" s="10" t="s">
        <v>84</v>
      </c>
      <c r="AW305" s="10" t="s">
        <v>33</v>
      </c>
      <c r="AX305" s="10" t="s">
        <v>76</v>
      </c>
      <c r="AY305" s="182" t="s">
        <v>156</v>
      </c>
    </row>
    <row r="306" spans="2:65" s="10" customFormat="1" ht="16.5" customHeight="1">
      <c r="B306" s="176"/>
      <c r="C306" s="177"/>
      <c r="D306" s="177"/>
      <c r="E306" s="178" t="s">
        <v>22</v>
      </c>
      <c r="F306" s="260" t="s">
        <v>197</v>
      </c>
      <c r="G306" s="261"/>
      <c r="H306" s="261"/>
      <c r="I306" s="261"/>
      <c r="J306" s="177"/>
      <c r="K306" s="178" t="s">
        <v>22</v>
      </c>
      <c r="L306" s="177"/>
      <c r="M306" s="177"/>
      <c r="N306" s="177"/>
      <c r="O306" s="177"/>
      <c r="P306" s="177"/>
      <c r="Q306" s="177"/>
      <c r="R306" s="179"/>
      <c r="T306" s="180"/>
      <c r="U306" s="177"/>
      <c r="V306" s="177"/>
      <c r="W306" s="177"/>
      <c r="X306" s="177"/>
      <c r="Y306" s="177"/>
      <c r="Z306" s="177"/>
      <c r="AA306" s="181"/>
      <c r="AT306" s="182" t="s">
        <v>163</v>
      </c>
      <c r="AU306" s="182" t="s">
        <v>109</v>
      </c>
      <c r="AV306" s="10" t="s">
        <v>84</v>
      </c>
      <c r="AW306" s="10" t="s">
        <v>33</v>
      </c>
      <c r="AX306" s="10" t="s">
        <v>76</v>
      </c>
      <c r="AY306" s="182" t="s">
        <v>156</v>
      </c>
    </row>
    <row r="307" spans="2:65" s="11" customFormat="1" ht="16.5" customHeight="1">
      <c r="B307" s="183"/>
      <c r="C307" s="184"/>
      <c r="D307" s="184"/>
      <c r="E307" s="185" t="s">
        <v>22</v>
      </c>
      <c r="F307" s="258" t="s">
        <v>331</v>
      </c>
      <c r="G307" s="259"/>
      <c r="H307" s="259"/>
      <c r="I307" s="259"/>
      <c r="J307" s="184"/>
      <c r="K307" s="186">
        <v>0.6</v>
      </c>
      <c r="L307" s="184"/>
      <c r="M307" s="184"/>
      <c r="N307" s="184"/>
      <c r="O307" s="184"/>
      <c r="P307" s="184"/>
      <c r="Q307" s="184"/>
      <c r="R307" s="187"/>
      <c r="T307" s="188"/>
      <c r="U307" s="184"/>
      <c r="V307" s="184"/>
      <c r="W307" s="184"/>
      <c r="X307" s="184"/>
      <c r="Y307" s="184"/>
      <c r="Z307" s="184"/>
      <c r="AA307" s="189"/>
      <c r="AT307" s="190" t="s">
        <v>163</v>
      </c>
      <c r="AU307" s="190" t="s">
        <v>109</v>
      </c>
      <c r="AV307" s="11" t="s">
        <v>109</v>
      </c>
      <c r="AW307" s="11" t="s">
        <v>33</v>
      </c>
      <c r="AX307" s="11" t="s">
        <v>76</v>
      </c>
      <c r="AY307" s="190" t="s">
        <v>156</v>
      </c>
    </row>
    <row r="308" spans="2:65" s="10" customFormat="1" ht="16.5" customHeight="1">
      <c r="B308" s="176"/>
      <c r="C308" s="177"/>
      <c r="D308" s="177"/>
      <c r="E308" s="178" t="s">
        <v>22</v>
      </c>
      <c r="F308" s="260" t="s">
        <v>164</v>
      </c>
      <c r="G308" s="261"/>
      <c r="H308" s="261"/>
      <c r="I308" s="261"/>
      <c r="J308" s="177"/>
      <c r="K308" s="178" t="s">
        <v>22</v>
      </c>
      <c r="L308" s="177"/>
      <c r="M308" s="177"/>
      <c r="N308" s="177"/>
      <c r="O308" s="177"/>
      <c r="P308" s="177"/>
      <c r="Q308" s="177"/>
      <c r="R308" s="179"/>
      <c r="T308" s="180"/>
      <c r="U308" s="177"/>
      <c r="V308" s="177"/>
      <c r="W308" s="177"/>
      <c r="X308" s="177"/>
      <c r="Y308" s="177"/>
      <c r="Z308" s="177"/>
      <c r="AA308" s="181"/>
      <c r="AT308" s="182" t="s">
        <v>163</v>
      </c>
      <c r="AU308" s="182" t="s">
        <v>109</v>
      </c>
      <c r="AV308" s="10" t="s">
        <v>84</v>
      </c>
      <c r="AW308" s="10" t="s">
        <v>33</v>
      </c>
      <c r="AX308" s="10" t="s">
        <v>76</v>
      </c>
      <c r="AY308" s="182" t="s">
        <v>156</v>
      </c>
    </row>
    <row r="309" spans="2:65" s="11" customFormat="1" ht="16.5" customHeight="1">
      <c r="B309" s="183"/>
      <c r="C309" s="184"/>
      <c r="D309" s="184"/>
      <c r="E309" s="185" t="s">
        <v>22</v>
      </c>
      <c r="F309" s="258" t="s">
        <v>331</v>
      </c>
      <c r="G309" s="259"/>
      <c r="H309" s="259"/>
      <c r="I309" s="259"/>
      <c r="J309" s="184"/>
      <c r="K309" s="186">
        <v>0.6</v>
      </c>
      <c r="L309" s="184"/>
      <c r="M309" s="184"/>
      <c r="N309" s="184"/>
      <c r="O309" s="184"/>
      <c r="P309" s="184"/>
      <c r="Q309" s="184"/>
      <c r="R309" s="187"/>
      <c r="T309" s="188"/>
      <c r="U309" s="184"/>
      <c r="V309" s="184"/>
      <c r="W309" s="184"/>
      <c r="X309" s="184"/>
      <c r="Y309" s="184"/>
      <c r="Z309" s="184"/>
      <c r="AA309" s="189"/>
      <c r="AT309" s="190" t="s">
        <v>163</v>
      </c>
      <c r="AU309" s="190" t="s">
        <v>109</v>
      </c>
      <c r="AV309" s="11" t="s">
        <v>109</v>
      </c>
      <c r="AW309" s="11" t="s">
        <v>33</v>
      </c>
      <c r="AX309" s="11" t="s">
        <v>76</v>
      </c>
      <c r="AY309" s="190" t="s">
        <v>156</v>
      </c>
    </row>
    <row r="310" spans="2:65" s="13" customFormat="1" ht="16.5" customHeight="1">
      <c r="B310" s="203"/>
      <c r="C310" s="204"/>
      <c r="D310" s="204"/>
      <c r="E310" s="205" t="s">
        <v>22</v>
      </c>
      <c r="F310" s="272" t="s">
        <v>299</v>
      </c>
      <c r="G310" s="273"/>
      <c r="H310" s="273"/>
      <c r="I310" s="273"/>
      <c r="J310" s="204"/>
      <c r="K310" s="206">
        <v>1.2</v>
      </c>
      <c r="L310" s="204"/>
      <c r="M310" s="204"/>
      <c r="N310" s="204"/>
      <c r="O310" s="204"/>
      <c r="P310" s="204"/>
      <c r="Q310" s="204"/>
      <c r="R310" s="207"/>
      <c r="T310" s="208"/>
      <c r="U310" s="204"/>
      <c r="V310" s="204"/>
      <c r="W310" s="204"/>
      <c r="X310" s="204"/>
      <c r="Y310" s="204"/>
      <c r="Z310" s="204"/>
      <c r="AA310" s="209"/>
      <c r="AT310" s="210" t="s">
        <v>163</v>
      </c>
      <c r="AU310" s="210" t="s">
        <v>109</v>
      </c>
      <c r="AV310" s="13" t="s">
        <v>174</v>
      </c>
      <c r="AW310" s="13" t="s">
        <v>33</v>
      </c>
      <c r="AX310" s="13" t="s">
        <v>76</v>
      </c>
      <c r="AY310" s="210" t="s">
        <v>156</v>
      </c>
    </row>
    <row r="311" spans="2:65" s="12" customFormat="1" ht="16.5" customHeight="1">
      <c r="B311" s="191"/>
      <c r="C311" s="192"/>
      <c r="D311" s="192"/>
      <c r="E311" s="193" t="s">
        <v>22</v>
      </c>
      <c r="F311" s="262" t="s">
        <v>166</v>
      </c>
      <c r="G311" s="263"/>
      <c r="H311" s="263"/>
      <c r="I311" s="263"/>
      <c r="J311" s="192"/>
      <c r="K311" s="194">
        <v>3.6</v>
      </c>
      <c r="L311" s="192"/>
      <c r="M311" s="192"/>
      <c r="N311" s="192"/>
      <c r="O311" s="192"/>
      <c r="P311" s="192"/>
      <c r="Q311" s="192"/>
      <c r="R311" s="195"/>
      <c r="T311" s="196"/>
      <c r="U311" s="192"/>
      <c r="V311" s="192"/>
      <c r="W311" s="192"/>
      <c r="X311" s="192"/>
      <c r="Y311" s="192"/>
      <c r="Z311" s="192"/>
      <c r="AA311" s="197"/>
      <c r="AT311" s="198" t="s">
        <v>163</v>
      </c>
      <c r="AU311" s="198" t="s">
        <v>109</v>
      </c>
      <c r="AV311" s="12" t="s">
        <v>161</v>
      </c>
      <c r="AW311" s="12" t="s">
        <v>33</v>
      </c>
      <c r="AX311" s="12" t="s">
        <v>84</v>
      </c>
      <c r="AY311" s="198" t="s">
        <v>156</v>
      </c>
    </row>
    <row r="312" spans="2:65" s="1" customFormat="1" ht="25.5" customHeight="1">
      <c r="B312" s="37"/>
      <c r="C312" s="199" t="s">
        <v>252</v>
      </c>
      <c r="D312" s="199" t="s">
        <v>212</v>
      </c>
      <c r="E312" s="200" t="s">
        <v>332</v>
      </c>
      <c r="F312" s="264" t="s">
        <v>333</v>
      </c>
      <c r="G312" s="264"/>
      <c r="H312" s="264"/>
      <c r="I312" s="264"/>
      <c r="J312" s="201" t="s">
        <v>169</v>
      </c>
      <c r="K312" s="202">
        <v>3.6</v>
      </c>
      <c r="L312" s="270">
        <v>0</v>
      </c>
      <c r="M312" s="271"/>
      <c r="N312" s="274">
        <f>ROUND(L312*K312,2)</f>
        <v>0</v>
      </c>
      <c r="O312" s="275"/>
      <c r="P312" s="275"/>
      <c r="Q312" s="275"/>
      <c r="R312" s="39"/>
      <c r="T312" s="173" t="s">
        <v>22</v>
      </c>
      <c r="U312" s="46" t="s">
        <v>41</v>
      </c>
      <c r="V312" s="38"/>
      <c r="W312" s="174">
        <f>V312*K312</f>
        <v>0</v>
      </c>
      <c r="X312" s="174">
        <v>0</v>
      </c>
      <c r="Y312" s="174">
        <f>X312*K312</f>
        <v>0</v>
      </c>
      <c r="Z312" s="174">
        <v>0</v>
      </c>
      <c r="AA312" s="175">
        <f>Z312*K312</f>
        <v>0</v>
      </c>
      <c r="AR312" s="22" t="s">
        <v>247</v>
      </c>
      <c r="AT312" s="22" t="s">
        <v>212</v>
      </c>
      <c r="AU312" s="22" t="s">
        <v>109</v>
      </c>
      <c r="AY312" s="22" t="s">
        <v>156</v>
      </c>
      <c r="BE312" s="112">
        <f>IF(U312="základní",N312,0)</f>
        <v>0</v>
      </c>
      <c r="BF312" s="112">
        <f>IF(U312="snížená",N312,0)</f>
        <v>0</v>
      </c>
      <c r="BG312" s="112">
        <f>IF(U312="zákl. přenesená",N312,0)</f>
        <v>0</v>
      </c>
      <c r="BH312" s="112">
        <f>IF(U312="sníž. přenesená",N312,0)</f>
        <v>0</v>
      </c>
      <c r="BI312" s="112">
        <f>IF(U312="nulová",N312,0)</f>
        <v>0</v>
      </c>
      <c r="BJ312" s="22" t="s">
        <v>84</v>
      </c>
      <c r="BK312" s="112">
        <f>ROUND(L312*K312,2)</f>
        <v>0</v>
      </c>
      <c r="BL312" s="22" t="s">
        <v>215</v>
      </c>
      <c r="BM312" s="22" t="s">
        <v>334</v>
      </c>
    </row>
    <row r="313" spans="2:65" s="1" customFormat="1" ht="25.5" customHeight="1">
      <c r="B313" s="37"/>
      <c r="C313" s="169" t="s">
        <v>335</v>
      </c>
      <c r="D313" s="169" t="s">
        <v>157</v>
      </c>
      <c r="E313" s="170" t="s">
        <v>336</v>
      </c>
      <c r="F313" s="265" t="s">
        <v>337</v>
      </c>
      <c r="G313" s="265"/>
      <c r="H313" s="265"/>
      <c r="I313" s="265"/>
      <c r="J313" s="171" t="s">
        <v>222</v>
      </c>
      <c r="K313" s="172">
        <v>8.9999999999999993E-3</v>
      </c>
      <c r="L313" s="266">
        <v>0</v>
      </c>
      <c r="M313" s="267"/>
      <c r="N313" s="275">
        <f>ROUND(L313*K313,2)</f>
        <v>0</v>
      </c>
      <c r="O313" s="275"/>
      <c r="P313" s="275"/>
      <c r="Q313" s="275"/>
      <c r="R313" s="39"/>
      <c r="T313" s="173" t="s">
        <v>22</v>
      </c>
      <c r="U313" s="46" t="s">
        <v>41</v>
      </c>
      <c r="V313" s="38"/>
      <c r="W313" s="174">
        <f>V313*K313</f>
        <v>0</v>
      </c>
      <c r="X313" s="174">
        <v>0</v>
      </c>
      <c r="Y313" s="174">
        <f>X313*K313</f>
        <v>0</v>
      </c>
      <c r="Z313" s="174">
        <v>0</v>
      </c>
      <c r="AA313" s="175">
        <f>Z313*K313</f>
        <v>0</v>
      </c>
      <c r="AR313" s="22" t="s">
        <v>215</v>
      </c>
      <c r="AT313" s="22" t="s">
        <v>157</v>
      </c>
      <c r="AU313" s="22" t="s">
        <v>109</v>
      </c>
      <c r="AY313" s="22" t="s">
        <v>156</v>
      </c>
      <c r="BE313" s="112">
        <f>IF(U313="základní",N313,0)</f>
        <v>0</v>
      </c>
      <c r="BF313" s="112">
        <f>IF(U313="snížená",N313,0)</f>
        <v>0</v>
      </c>
      <c r="BG313" s="112">
        <f>IF(U313="zákl. přenesená",N313,0)</f>
        <v>0</v>
      </c>
      <c r="BH313" s="112">
        <f>IF(U313="sníž. přenesená",N313,0)</f>
        <v>0</v>
      </c>
      <c r="BI313" s="112">
        <f>IF(U313="nulová",N313,0)</f>
        <v>0</v>
      </c>
      <c r="BJ313" s="22" t="s">
        <v>84</v>
      </c>
      <c r="BK313" s="112">
        <f>ROUND(L313*K313,2)</f>
        <v>0</v>
      </c>
      <c r="BL313" s="22" t="s">
        <v>215</v>
      </c>
      <c r="BM313" s="22" t="s">
        <v>338</v>
      </c>
    </row>
    <row r="314" spans="2:65" s="9" customFormat="1" ht="29.85" customHeight="1">
      <c r="B314" s="158"/>
      <c r="C314" s="159"/>
      <c r="D314" s="168" t="s">
        <v>130</v>
      </c>
      <c r="E314" s="168"/>
      <c r="F314" s="168"/>
      <c r="G314" s="168"/>
      <c r="H314" s="168"/>
      <c r="I314" s="168"/>
      <c r="J314" s="168"/>
      <c r="K314" s="168"/>
      <c r="L314" s="168"/>
      <c r="M314" s="168"/>
      <c r="N314" s="276">
        <f>BK314</f>
        <v>0</v>
      </c>
      <c r="O314" s="277"/>
      <c r="P314" s="277"/>
      <c r="Q314" s="277"/>
      <c r="R314" s="161"/>
      <c r="T314" s="162"/>
      <c r="U314" s="159"/>
      <c r="V314" s="159"/>
      <c r="W314" s="163">
        <f>SUM(W315:W324)</f>
        <v>0</v>
      </c>
      <c r="X314" s="159"/>
      <c r="Y314" s="163">
        <f>SUM(Y315:Y324)</f>
        <v>0</v>
      </c>
      <c r="Z314" s="159"/>
      <c r="AA314" s="164">
        <f>SUM(AA315:AA324)</f>
        <v>0</v>
      </c>
      <c r="AR314" s="165" t="s">
        <v>109</v>
      </c>
      <c r="AT314" s="166" t="s">
        <v>75</v>
      </c>
      <c r="AU314" s="166" t="s">
        <v>84</v>
      </c>
      <c r="AY314" s="165" t="s">
        <v>156</v>
      </c>
      <c r="BK314" s="167">
        <f>SUM(BK315:BK324)</f>
        <v>0</v>
      </c>
    </row>
    <row r="315" spans="2:65" s="1" customFormat="1" ht="38.25" customHeight="1">
      <c r="B315" s="37"/>
      <c r="C315" s="169" t="s">
        <v>255</v>
      </c>
      <c r="D315" s="169" t="s">
        <v>157</v>
      </c>
      <c r="E315" s="170" t="s">
        <v>339</v>
      </c>
      <c r="F315" s="265" t="s">
        <v>340</v>
      </c>
      <c r="G315" s="265"/>
      <c r="H315" s="265"/>
      <c r="I315" s="265"/>
      <c r="J315" s="171" t="s">
        <v>160</v>
      </c>
      <c r="K315" s="172">
        <v>23.3</v>
      </c>
      <c r="L315" s="266">
        <v>0</v>
      </c>
      <c r="M315" s="267"/>
      <c r="N315" s="275">
        <f>ROUND(L315*K315,2)</f>
        <v>0</v>
      </c>
      <c r="O315" s="275"/>
      <c r="P315" s="275"/>
      <c r="Q315" s="275"/>
      <c r="R315" s="39"/>
      <c r="T315" s="173" t="s">
        <v>22</v>
      </c>
      <c r="U315" s="46" t="s">
        <v>41</v>
      </c>
      <c r="V315" s="38"/>
      <c r="W315" s="174">
        <f>V315*K315</f>
        <v>0</v>
      </c>
      <c r="X315" s="174">
        <v>0</v>
      </c>
      <c r="Y315" s="174">
        <f>X315*K315</f>
        <v>0</v>
      </c>
      <c r="Z315" s="174">
        <v>0</v>
      </c>
      <c r="AA315" s="175">
        <f>Z315*K315</f>
        <v>0</v>
      </c>
      <c r="AR315" s="22" t="s">
        <v>215</v>
      </c>
      <c r="AT315" s="22" t="s">
        <v>157</v>
      </c>
      <c r="AU315" s="22" t="s">
        <v>109</v>
      </c>
      <c r="AY315" s="22" t="s">
        <v>156</v>
      </c>
      <c r="BE315" s="112">
        <f>IF(U315="základní",N315,0)</f>
        <v>0</v>
      </c>
      <c r="BF315" s="112">
        <f>IF(U315="snížená",N315,0)</f>
        <v>0</v>
      </c>
      <c r="BG315" s="112">
        <f>IF(U315="zákl. přenesená",N315,0)</f>
        <v>0</v>
      </c>
      <c r="BH315" s="112">
        <f>IF(U315="sníž. přenesená",N315,0)</f>
        <v>0</v>
      </c>
      <c r="BI315" s="112">
        <f>IF(U315="nulová",N315,0)</f>
        <v>0</v>
      </c>
      <c r="BJ315" s="22" t="s">
        <v>84</v>
      </c>
      <c r="BK315" s="112">
        <f>ROUND(L315*K315,2)</f>
        <v>0</v>
      </c>
      <c r="BL315" s="22" t="s">
        <v>215</v>
      </c>
      <c r="BM315" s="22" t="s">
        <v>341</v>
      </c>
    </row>
    <row r="316" spans="2:65" s="10" customFormat="1" ht="16.5" customHeight="1">
      <c r="B316" s="176"/>
      <c r="C316" s="177"/>
      <c r="D316" s="177"/>
      <c r="E316" s="178" t="s">
        <v>22</v>
      </c>
      <c r="F316" s="268" t="s">
        <v>189</v>
      </c>
      <c r="G316" s="269"/>
      <c r="H316" s="269"/>
      <c r="I316" s="269"/>
      <c r="J316" s="177"/>
      <c r="K316" s="178" t="s">
        <v>22</v>
      </c>
      <c r="L316" s="177"/>
      <c r="M316" s="177"/>
      <c r="N316" s="177"/>
      <c r="O316" s="177"/>
      <c r="P316" s="177"/>
      <c r="Q316" s="177"/>
      <c r="R316" s="179"/>
      <c r="T316" s="180"/>
      <c r="U316" s="177"/>
      <c r="V316" s="177"/>
      <c r="W316" s="177"/>
      <c r="X316" s="177"/>
      <c r="Y316" s="177"/>
      <c r="Z316" s="177"/>
      <c r="AA316" s="181"/>
      <c r="AT316" s="182" t="s">
        <v>163</v>
      </c>
      <c r="AU316" s="182" t="s">
        <v>109</v>
      </c>
      <c r="AV316" s="10" t="s">
        <v>84</v>
      </c>
      <c r="AW316" s="10" t="s">
        <v>33</v>
      </c>
      <c r="AX316" s="10" t="s">
        <v>76</v>
      </c>
      <c r="AY316" s="182" t="s">
        <v>156</v>
      </c>
    </row>
    <row r="317" spans="2:65" s="11" customFormat="1" ht="16.5" customHeight="1">
      <c r="B317" s="183"/>
      <c r="C317" s="184"/>
      <c r="D317" s="184"/>
      <c r="E317" s="185" t="s">
        <v>22</v>
      </c>
      <c r="F317" s="258" t="s">
        <v>342</v>
      </c>
      <c r="G317" s="259"/>
      <c r="H317" s="259"/>
      <c r="I317" s="259"/>
      <c r="J317" s="184"/>
      <c r="K317" s="186">
        <v>5.3</v>
      </c>
      <c r="L317" s="184"/>
      <c r="M317" s="184"/>
      <c r="N317" s="184"/>
      <c r="O317" s="184"/>
      <c r="P317" s="184"/>
      <c r="Q317" s="184"/>
      <c r="R317" s="187"/>
      <c r="T317" s="188"/>
      <c r="U317" s="184"/>
      <c r="V317" s="184"/>
      <c r="W317" s="184"/>
      <c r="X317" s="184"/>
      <c r="Y317" s="184"/>
      <c r="Z317" s="184"/>
      <c r="AA317" s="189"/>
      <c r="AT317" s="190" t="s">
        <v>163</v>
      </c>
      <c r="AU317" s="190" t="s">
        <v>109</v>
      </c>
      <c r="AV317" s="11" t="s">
        <v>109</v>
      </c>
      <c r="AW317" s="11" t="s">
        <v>33</v>
      </c>
      <c r="AX317" s="11" t="s">
        <v>76</v>
      </c>
      <c r="AY317" s="190" t="s">
        <v>156</v>
      </c>
    </row>
    <row r="318" spans="2:65" s="10" customFormat="1" ht="16.5" customHeight="1">
      <c r="B318" s="176"/>
      <c r="C318" s="177"/>
      <c r="D318" s="177"/>
      <c r="E318" s="178" t="s">
        <v>22</v>
      </c>
      <c r="F318" s="260" t="s">
        <v>164</v>
      </c>
      <c r="G318" s="261"/>
      <c r="H318" s="261"/>
      <c r="I318" s="261"/>
      <c r="J318" s="177"/>
      <c r="K318" s="178" t="s">
        <v>22</v>
      </c>
      <c r="L318" s="177"/>
      <c r="M318" s="177"/>
      <c r="N318" s="177"/>
      <c r="O318" s="177"/>
      <c r="P318" s="177"/>
      <c r="Q318" s="177"/>
      <c r="R318" s="179"/>
      <c r="T318" s="180"/>
      <c r="U318" s="177"/>
      <c r="V318" s="177"/>
      <c r="W318" s="177"/>
      <c r="X318" s="177"/>
      <c r="Y318" s="177"/>
      <c r="Z318" s="177"/>
      <c r="AA318" s="181"/>
      <c r="AT318" s="182" t="s">
        <v>163</v>
      </c>
      <c r="AU318" s="182" t="s">
        <v>109</v>
      </c>
      <c r="AV318" s="10" t="s">
        <v>84</v>
      </c>
      <c r="AW318" s="10" t="s">
        <v>33</v>
      </c>
      <c r="AX318" s="10" t="s">
        <v>76</v>
      </c>
      <c r="AY318" s="182" t="s">
        <v>156</v>
      </c>
    </row>
    <row r="319" spans="2:65" s="11" customFormat="1" ht="16.5" customHeight="1">
      <c r="B319" s="183"/>
      <c r="C319" s="184"/>
      <c r="D319" s="184"/>
      <c r="E319" s="185" t="s">
        <v>22</v>
      </c>
      <c r="F319" s="258" t="s">
        <v>219</v>
      </c>
      <c r="G319" s="259"/>
      <c r="H319" s="259"/>
      <c r="I319" s="259"/>
      <c r="J319" s="184"/>
      <c r="K319" s="186">
        <v>18</v>
      </c>
      <c r="L319" s="184"/>
      <c r="M319" s="184"/>
      <c r="N319" s="184"/>
      <c r="O319" s="184"/>
      <c r="P319" s="184"/>
      <c r="Q319" s="184"/>
      <c r="R319" s="187"/>
      <c r="T319" s="188"/>
      <c r="U319" s="184"/>
      <c r="V319" s="184"/>
      <c r="W319" s="184"/>
      <c r="X319" s="184"/>
      <c r="Y319" s="184"/>
      <c r="Z319" s="184"/>
      <c r="AA319" s="189"/>
      <c r="AT319" s="190" t="s">
        <v>163</v>
      </c>
      <c r="AU319" s="190" t="s">
        <v>109</v>
      </c>
      <c r="AV319" s="11" t="s">
        <v>109</v>
      </c>
      <c r="AW319" s="11" t="s">
        <v>33</v>
      </c>
      <c r="AX319" s="11" t="s">
        <v>76</v>
      </c>
      <c r="AY319" s="190" t="s">
        <v>156</v>
      </c>
    </row>
    <row r="320" spans="2:65" s="12" customFormat="1" ht="16.5" customHeight="1">
      <c r="B320" s="191"/>
      <c r="C320" s="192"/>
      <c r="D320" s="192"/>
      <c r="E320" s="193" t="s">
        <v>22</v>
      </c>
      <c r="F320" s="262" t="s">
        <v>166</v>
      </c>
      <c r="G320" s="263"/>
      <c r="H320" s="263"/>
      <c r="I320" s="263"/>
      <c r="J320" s="192"/>
      <c r="K320" s="194">
        <v>23.3</v>
      </c>
      <c r="L320" s="192"/>
      <c r="M320" s="192"/>
      <c r="N320" s="192"/>
      <c r="O320" s="192"/>
      <c r="P320" s="192"/>
      <c r="Q320" s="192"/>
      <c r="R320" s="195"/>
      <c r="T320" s="196"/>
      <c r="U320" s="192"/>
      <c r="V320" s="192"/>
      <c r="W320" s="192"/>
      <c r="X320" s="192"/>
      <c r="Y320" s="192"/>
      <c r="Z320" s="192"/>
      <c r="AA320" s="197"/>
      <c r="AT320" s="198" t="s">
        <v>163</v>
      </c>
      <c r="AU320" s="198" t="s">
        <v>109</v>
      </c>
      <c r="AV320" s="12" t="s">
        <v>161</v>
      </c>
      <c r="AW320" s="12" t="s">
        <v>33</v>
      </c>
      <c r="AX320" s="12" t="s">
        <v>84</v>
      </c>
      <c r="AY320" s="198" t="s">
        <v>156</v>
      </c>
    </row>
    <row r="321" spans="2:65" s="1" customFormat="1" ht="25.5" customHeight="1">
      <c r="B321" s="37"/>
      <c r="C321" s="199" t="s">
        <v>343</v>
      </c>
      <c r="D321" s="199" t="s">
        <v>212</v>
      </c>
      <c r="E321" s="200" t="s">
        <v>344</v>
      </c>
      <c r="F321" s="264" t="s">
        <v>345</v>
      </c>
      <c r="G321" s="264"/>
      <c r="H321" s="264"/>
      <c r="I321" s="264"/>
      <c r="J321" s="201" t="s">
        <v>160</v>
      </c>
      <c r="K321" s="202">
        <v>29.7</v>
      </c>
      <c r="L321" s="270">
        <v>0</v>
      </c>
      <c r="M321" s="271"/>
      <c r="N321" s="274">
        <f>ROUND(L321*K321,2)</f>
        <v>0</v>
      </c>
      <c r="O321" s="275"/>
      <c r="P321" s="275"/>
      <c r="Q321" s="275"/>
      <c r="R321" s="39"/>
      <c r="T321" s="173" t="s">
        <v>22</v>
      </c>
      <c r="U321" s="46" t="s">
        <v>41</v>
      </c>
      <c r="V321" s="38"/>
      <c r="W321" s="174">
        <f>V321*K321</f>
        <v>0</v>
      </c>
      <c r="X321" s="174">
        <v>0</v>
      </c>
      <c r="Y321" s="174">
        <f>X321*K321</f>
        <v>0</v>
      </c>
      <c r="Z321" s="174">
        <v>0</v>
      </c>
      <c r="AA321" s="175">
        <f>Z321*K321</f>
        <v>0</v>
      </c>
      <c r="AR321" s="22" t="s">
        <v>247</v>
      </c>
      <c r="AT321" s="22" t="s">
        <v>212</v>
      </c>
      <c r="AU321" s="22" t="s">
        <v>109</v>
      </c>
      <c r="AY321" s="22" t="s">
        <v>156</v>
      </c>
      <c r="BE321" s="112">
        <f>IF(U321="základní",N321,0)</f>
        <v>0</v>
      </c>
      <c r="BF321" s="112">
        <f>IF(U321="snížená",N321,0)</f>
        <v>0</v>
      </c>
      <c r="BG321" s="112">
        <f>IF(U321="zákl. přenesená",N321,0)</f>
        <v>0</v>
      </c>
      <c r="BH321" s="112">
        <f>IF(U321="sníž. přenesená",N321,0)</f>
        <v>0</v>
      </c>
      <c r="BI321" s="112">
        <f>IF(U321="nulová",N321,0)</f>
        <v>0</v>
      </c>
      <c r="BJ321" s="22" t="s">
        <v>84</v>
      </c>
      <c r="BK321" s="112">
        <f>ROUND(L321*K321,2)</f>
        <v>0</v>
      </c>
      <c r="BL321" s="22" t="s">
        <v>215</v>
      </c>
      <c r="BM321" s="22" t="s">
        <v>346</v>
      </c>
    </row>
    <row r="322" spans="2:65" s="1" customFormat="1" ht="25.5" customHeight="1">
      <c r="B322" s="37"/>
      <c r="C322" s="169" t="s">
        <v>259</v>
      </c>
      <c r="D322" s="169" t="s">
        <v>157</v>
      </c>
      <c r="E322" s="170" t="s">
        <v>347</v>
      </c>
      <c r="F322" s="265" t="s">
        <v>348</v>
      </c>
      <c r="G322" s="265"/>
      <c r="H322" s="265"/>
      <c r="I322" s="265"/>
      <c r="J322" s="171" t="s">
        <v>208</v>
      </c>
      <c r="K322" s="172">
        <v>1</v>
      </c>
      <c r="L322" s="266">
        <v>0</v>
      </c>
      <c r="M322" s="267"/>
      <c r="N322" s="275">
        <f>ROUND(L322*K322,2)</f>
        <v>0</v>
      </c>
      <c r="O322" s="275"/>
      <c r="P322" s="275"/>
      <c r="Q322" s="275"/>
      <c r="R322" s="39"/>
      <c r="T322" s="173" t="s">
        <v>22</v>
      </c>
      <c r="U322" s="46" t="s">
        <v>41</v>
      </c>
      <c r="V322" s="38"/>
      <c r="W322" s="174">
        <f>V322*K322</f>
        <v>0</v>
      </c>
      <c r="X322" s="174">
        <v>0</v>
      </c>
      <c r="Y322" s="174">
        <f>X322*K322</f>
        <v>0</v>
      </c>
      <c r="Z322" s="174">
        <v>0</v>
      </c>
      <c r="AA322" s="175">
        <f>Z322*K322</f>
        <v>0</v>
      </c>
      <c r="AR322" s="22" t="s">
        <v>215</v>
      </c>
      <c r="AT322" s="22" t="s">
        <v>157</v>
      </c>
      <c r="AU322" s="22" t="s">
        <v>109</v>
      </c>
      <c r="AY322" s="22" t="s">
        <v>156</v>
      </c>
      <c r="BE322" s="112">
        <f>IF(U322="základní",N322,0)</f>
        <v>0</v>
      </c>
      <c r="BF322" s="112">
        <f>IF(U322="snížená",N322,0)</f>
        <v>0</v>
      </c>
      <c r="BG322" s="112">
        <f>IF(U322="zákl. přenesená",N322,0)</f>
        <v>0</v>
      </c>
      <c r="BH322" s="112">
        <f>IF(U322="sníž. přenesená",N322,0)</f>
        <v>0</v>
      </c>
      <c r="BI322" s="112">
        <f>IF(U322="nulová",N322,0)</f>
        <v>0</v>
      </c>
      <c r="BJ322" s="22" t="s">
        <v>84</v>
      </c>
      <c r="BK322" s="112">
        <f>ROUND(L322*K322,2)</f>
        <v>0</v>
      </c>
      <c r="BL322" s="22" t="s">
        <v>215</v>
      </c>
      <c r="BM322" s="22" t="s">
        <v>349</v>
      </c>
    </row>
    <row r="323" spans="2:65" s="1" customFormat="1" ht="16.5" customHeight="1">
      <c r="B323" s="37"/>
      <c r="C323" s="199" t="s">
        <v>350</v>
      </c>
      <c r="D323" s="199" t="s">
        <v>212</v>
      </c>
      <c r="E323" s="200" t="s">
        <v>351</v>
      </c>
      <c r="F323" s="264" t="s">
        <v>352</v>
      </c>
      <c r="G323" s="264"/>
      <c r="H323" s="264"/>
      <c r="I323" s="264"/>
      <c r="J323" s="201" t="s">
        <v>208</v>
      </c>
      <c r="K323" s="202">
        <v>1</v>
      </c>
      <c r="L323" s="270">
        <v>0</v>
      </c>
      <c r="M323" s="271"/>
      <c r="N323" s="274">
        <f>ROUND(L323*K323,2)</f>
        <v>0</v>
      </c>
      <c r="O323" s="275"/>
      <c r="P323" s="275"/>
      <c r="Q323" s="275"/>
      <c r="R323" s="39"/>
      <c r="T323" s="173" t="s">
        <v>22</v>
      </c>
      <c r="U323" s="46" t="s">
        <v>41</v>
      </c>
      <c r="V323" s="38"/>
      <c r="W323" s="174">
        <f>V323*K323</f>
        <v>0</v>
      </c>
      <c r="X323" s="174">
        <v>0</v>
      </c>
      <c r="Y323" s="174">
        <f>X323*K323</f>
        <v>0</v>
      </c>
      <c r="Z323" s="174">
        <v>0</v>
      </c>
      <c r="AA323" s="175">
        <f>Z323*K323</f>
        <v>0</v>
      </c>
      <c r="AR323" s="22" t="s">
        <v>247</v>
      </c>
      <c r="AT323" s="22" t="s">
        <v>212</v>
      </c>
      <c r="AU323" s="22" t="s">
        <v>109</v>
      </c>
      <c r="AY323" s="22" t="s">
        <v>156</v>
      </c>
      <c r="BE323" s="112">
        <f>IF(U323="základní",N323,0)</f>
        <v>0</v>
      </c>
      <c r="BF323" s="112">
        <f>IF(U323="snížená",N323,0)</f>
        <v>0</v>
      </c>
      <c r="BG323" s="112">
        <f>IF(U323="zákl. přenesená",N323,0)</f>
        <v>0</v>
      </c>
      <c r="BH323" s="112">
        <f>IF(U323="sníž. přenesená",N323,0)</f>
        <v>0</v>
      </c>
      <c r="BI323" s="112">
        <f>IF(U323="nulová",N323,0)</f>
        <v>0</v>
      </c>
      <c r="BJ323" s="22" t="s">
        <v>84</v>
      </c>
      <c r="BK323" s="112">
        <f>ROUND(L323*K323,2)</f>
        <v>0</v>
      </c>
      <c r="BL323" s="22" t="s">
        <v>215</v>
      </c>
      <c r="BM323" s="22" t="s">
        <v>353</v>
      </c>
    </row>
    <row r="324" spans="2:65" s="1" customFormat="1" ht="38.25" customHeight="1">
      <c r="B324" s="37"/>
      <c r="C324" s="169" t="s">
        <v>262</v>
      </c>
      <c r="D324" s="169" t="s">
        <v>157</v>
      </c>
      <c r="E324" s="170" t="s">
        <v>354</v>
      </c>
      <c r="F324" s="265" t="s">
        <v>355</v>
      </c>
      <c r="G324" s="265"/>
      <c r="H324" s="265"/>
      <c r="I324" s="265"/>
      <c r="J324" s="171" t="s">
        <v>222</v>
      </c>
      <c r="K324" s="172">
        <v>0.41799999999999998</v>
      </c>
      <c r="L324" s="266">
        <v>0</v>
      </c>
      <c r="M324" s="267"/>
      <c r="N324" s="275">
        <f>ROUND(L324*K324,2)</f>
        <v>0</v>
      </c>
      <c r="O324" s="275"/>
      <c r="P324" s="275"/>
      <c r="Q324" s="275"/>
      <c r="R324" s="39"/>
      <c r="T324" s="173" t="s">
        <v>22</v>
      </c>
      <c r="U324" s="46" t="s">
        <v>41</v>
      </c>
      <c r="V324" s="38"/>
      <c r="W324" s="174">
        <f>V324*K324</f>
        <v>0</v>
      </c>
      <c r="X324" s="174">
        <v>0</v>
      </c>
      <c r="Y324" s="174">
        <f>X324*K324</f>
        <v>0</v>
      </c>
      <c r="Z324" s="174">
        <v>0</v>
      </c>
      <c r="AA324" s="175">
        <f>Z324*K324</f>
        <v>0</v>
      </c>
      <c r="AR324" s="22" t="s">
        <v>215</v>
      </c>
      <c r="AT324" s="22" t="s">
        <v>157</v>
      </c>
      <c r="AU324" s="22" t="s">
        <v>109</v>
      </c>
      <c r="AY324" s="22" t="s">
        <v>156</v>
      </c>
      <c r="BE324" s="112">
        <f>IF(U324="základní",N324,0)</f>
        <v>0</v>
      </c>
      <c r="BF324" s="112">
        <f>IF(U324="snížená",N324,0)</f>
        <v>0</v>
      </c>
      <c r="BG324" s="112">
        <f>IF(U324="zákl. přenesená",N324,0)</f>
        <v>0</v>
      </c>
      <c r="BH324" s="112">
        <f>IF(U324="sníž. přenesená",N324,0)</f>
        <v>0</v>
      </c>
      <c r="BI324" s="112">
        <f>IF(U324="nulová",N324,0)</f>
        <v>0</v>
      </c>
      <c r="BJ324" s="22" t="s">
        <v>84</v>
      </c>
      <c r="BK324" s="112">
        <f>ROUND(L324*K324,2)</f>
        <v>0</v>
      </c>
      <c r="BL324" s="22" t="s">
        <v>215</v>
      </c>
      <c r="BM324" s="22" t="s">
        <v>356</v>
      </c>
    </row>
    <row r="325" spans="2:65" s="9" customFormat="1" ht="29.85" customHeight="1">
      <c r="B325" s="158"/>
      <c r="C325" s="159"/>
      <c r="D325" s="168" t="s">
        <v>131</v>
      </c>
      <c r="E325" s="168"/>
      <c r="F325" s="168"/>
      <c r="G325" s="168"/>
      <c r="H325" s="168"/>
      <c r="I325" s="168"/>
      <c r="J325" s="168"/>
      <c r="K325" s="168"/>
      <c r="L325" s="168"/>
      <c r="M325" s="168"/>
      <c r="N325" s="276">
        <f>BK325</f>
        <v>0</v>
      </c>
      <c r="O325" s="277"/>
      <c r="P325" s="277"/>
      <c r="Q325" s="277"/>
      <c r="R325" s="161"/>
      <c r="T325" s="162"/>
      <c r="U325" s="159"/>
      <c r="V325" s="159"/>
      <c r="W325" s="163">
        <f>SUM(W326:W341)</f>
        <v>0</v>
      </c>
      <c r="X325" s="159"/>
      <c r="Y325" s="163">
        <f>SUM(Y326:Y341)</f>
        <v>0</v>
      </c>
      <c r="Z325" s="159"/>
      <c r="AA325" s="164">
        <f>SUM(AA326:AA341)</f>
        <v>0</v>
      </c>
      <c r="AR325" s="165" t="s">
        <v>109</v>
      </c>
      <c r="AT325" s="166" t="s">
        <v>75</v>
      </c>
      <c r="AU325" s="166" t="s">
        <v>84</v>
      </c>
      <c r="AY325" s="165" t="s">
        <v>156</v>
      </c>
      <c r="BK325" s="167">
        <f>SUM(BK326:BK341)</f>
        <v>0</v>
      </c>
    </row>
    <row r="326" spans="2:65" s="1" customFormat="1" ht="25.5" customHeight="1">
      <c r="B326" s="37"/>
      <c r="C326" s="169" t="s">
        <v>357</v>
      </c>
      <c r="D326" s="169" t="s">
        <v>157</v>
      </c>
      <c r="E326" s="170" t="s">
        <v>358</v>
      </c>
      <c r="F326" s="265" t="s">
        <v>359</v>
      </c>
      <c r="G326" s="265"/>
      <c r="H326" s="265"/>
      <c r="I326" s="265"/>
      <c r="J326" s="171" t="s">
        <v>160</v>
      </c>
      <c r="K326" s="172">
        <v>4.3659999999999997</v>
      </c>
      <c r="L326" s="266">
        <v>0</v>
      </c>
      <c r="M326" s="267"/>
      <c r="N326" s="275">
        <f>ROUND(L326*K326,2)</f>
        <v>0</v>
      </c>
      <c r="O326" s="275"/>
      <c r="P326" s="275"/>
      <c r="Q326" s="275"/>
      <c r="R326" s="39"/>
      <c r="T326" s="173" t="s">
        <v>22</v>
      </c>
      <c r="U326" s="46" t="s">
        <v>41</v>
      </c>
      <c r="V326" s="38"/>
      <c r="W326" s="174">
        <f>V326*K326</f>
        <v>0</v>
      </c>
      <c r="X326" s="174">
        <v>0</v>
      </c>
      <c r="Y326" s="174">
        <f>X326*K326</f>
        <v>0</v>
      </c>
      <c r="Z326" s="174">
        <v>0</v>
      </c>
      <c r="AA326" s="175">
        <f>Z326*K326</f>
        <v>0</v>
      </c>
      <c r="AR326" s="22" t="s">
        <v>215</v>
      </c>
      <c r="AT326" s="22" t="s">
        <v>157</v>
      </c>
      <c r="AU326" s="22" t="s">
        <v>109</v>
      </c>
      <c r="AY326" s="22" t="s">
        <v>156</v>
      </c>
      <c r="BE326" s="112">
        <f>IF(U326="základní",N326,0)</f>
        <v>0</v>
      </c>
      <c r="BF326" s="112">
        <f>IF(U326="snížená",N326,0)</f>
        <v>0</v>
      </c>
      <c r="BG326" s="112">
        <f>IF(U326="zákl. přenesená",N326,0)</f>
        <v>0</v>
      </c>
      <c r="BH326" s="112">
        <f>IF(U326="sníž. přenesená",N326,0)</f>
        <v>0</v>
      </c>
      <c r="BI326" s="112">
        <f>IF(U326="nulová",N326,0)</f>
        <v>0</v>
      </c>
      <c r="BJ326" s="22" t="s">
        <v>84</v>
      </c>
      <c r="BK326" s="112">
        <f>ROUND(L326*K326,2)</f>
        <v>0</v>
      </c>
      <c r="BL326" s="22" t="s">
        <v>215</v>
      </c>
      <c r="BM326" s="22" t="s">
        <v>360</v>
      </c>
    </row>
    <row r="327" spans="2:65" s="10" customFormat="1" ht="16.5" customHeight="1">
      <c r="B327" s="176"/>
      <c r="C327" s="177"/>
      <c r="D327" s="177"/>
      <c r="E327" s="178" t="s">
        <v>22</v>
      </c>
      <c r="F327" s="268" t="s">
        <v>361</v>
      </c>
      <c r="G327" s="269"/>
      <c r="H327" s="269"/>
      <c r="I327" s="269"/>
      <c r="J327" s="177"/>
      <c r="K327" s="178" t="s">
        <v>22</v>
      </c>
      <c r="L327" s="177"/>
      <c r="M327" s="177"/>
      <c r="N327" s="177"/>
      <c r="O327" s="177"/>
      <c r="P327" s="177"/>
      <c r="Q327" s="177"/>
      <c r="R327" s="179"/>
      <c r="T327" s="180"/>
      <c r="U327" s="177"/>
      <c r="V327" s="177"/>
      <c r="W327" s="177"/>
      <c r="X327" s="177"/>
      <c r="Y327" s="177"/>
      <c r="Z327" s="177"/>
      <c r="AA327" s="181"/>
      <c r="AT327" s="182" t="s">
        <v>163</v>
      </c>
      <c r="AU327" s="182" t="s">
        <v>109</v>
      </c>
      <c r="AV327" s="10" t="s">
        <v>84</v>
      </c>
      <c r="AW327" s="10" t="s">
        <v>33</v>
      </c>
      <c r="AX327" s="10" t="s">
        <v>76</v>
      </c>
      <c r="AY327" s="182" t="s">
        <v>156</v>
      </c>
    </row>
    <row r="328" spans="2:65" s="10" customFormat="1" ht="16.5" customHeight="1">
      <c r="B328" s="176"/>
      <c r="C328" s="177"/>
      <c r="D328" s="177"/>
      <c r="E328" s="178" t="s">
        <v>22</v>
      </c>
      <c r="F328" s="260" t="s">
        <v>189</v>
      </c>
      <c r="G328" s="261"/>
      <c r="H328" s="261"/>
      <c r="I328" s="261"/>
      <c r="J328" s="177"/>
      <c r="K328" s="178" t="s">
        <v>22</v>
      </c>
      <c r="L328" s="177"/>
      <c r="M328" s="177"/>
      <c r="N328" s="177"/>
      <c r="O328" s="177"/>
      <c r="P328" s="177"/>
      <c r="Q328" s="177"/>
      <c r="R328" s="179"/>
      <c r="T328" s="180"/>
      <c r="U328" s="177"/>
      <c r="V328" s="177"/>
      <c r="W328" s="177"/>
      <c r="X328" s="177"/>
      <c r="Y328" s="177"/>
      <c r="Z328" s="177"/>
      <c r="AA328" s="181"/>
      <c r="AT328" s="182" t="s">
        <v>163</v>
      </c>
      <c r="AU328" s="182" t="s">
        <v>109</v>
      </c>
      <c r="AV328" s="10" t="s">
        <v>84</v>
      </c>
      <c r="AW328" s="10" t="s">
        <v>33</v>
      </c>
      <c r="AX328" s="10" t="s">
        <v>76</v>
      </c>
      <c r="AY328" s="182" t="s">
        <v>156</v>
      </c>
    </row>
    <row r="329" spans="2:65" s="11" customFormat="1" ht="16.5" customHeight="1">
      <c r="B329" s="183"/>
      <c r="C329" s="184"/>
      <c r="D329" s="184"/>
      <c r="E329" s="185" t="s">
        <v>22</v>
      </c>
      <c r="F329" s="258" t="s">
        <v>362</v>
      </c>
      <c r="G329" s="259"/>
      <c r="H329" s="259"/>
      <c r="I329" s="259"/>
      <c r="J329" s="184"/>
      <c r="K329" s="186">
        <v>0.88800000000000001</v>
      </c>
      <c r="L329" s="184"/>
      <c r="M329" s="184"/>
      <c r="N329" s="184"/>
      <c r="O329" s="184"/>
      <c r="P329" s="184"/>
      <c r="Q329" s="184"/>
      <c r="R329" s="187"/>
      <c r="T329" s="188"/>
      <c r="U329" s="184"/>
      <c r="V329" s="184"/>
      <c r="W329" s="184"/>
      <c r="X329" s="184"/>
      <c r="Y329" s="184"/>
      <c r="Z329" s="184"/>
      <c r="AA329" s="189"/>
      <c r="AT329" s="190" t="s">
        <v>163</v>
      </c>
      <c r="AU329" s="190" t="s">
        <v>109</v>
      </c>
      <c r="AV329" s="11" t="s">
        <v>109</v>
      </c>
      <c r="AW329" s="11" t="s">
        <v>33</v>
      </c>
      <c r="AX329" s="11" t="s">
        <v>76</v>
      </c>
      <c r="AY329" s="190" t="s">
        <v>156</v>
      </c>
    </row>
    <row r="330" spans="2:65" s="10" customFormat="1" ht="16.5" customHeight="1">
      <c r="B330" s="176"/>
      <c r="C330" s="177"/>
      <c r="D330" s="177"/>
      <c r="E330" s="178" t="s">
        <v>22</v>
      </c>
      <c r="F330" s="260" t="s">
        <v>179</v>
      </c>
      <c r="G330" s="261"/>
      <c r="H330" s="261"/>
      <c r="I330" s="261"/>
      <c r="J330" s="177"/>
      <c r="K330" s="178" t="s">
        <v>22</v>
      </c>
      <c r="L330" s="177"/>
      <c r="M330" s="177"/>
      <c r="N330" s="177"/>
      <c r="O330" s="177"/>
      <c r="P330" s="177"/>
      <c r="Q330" s="177"/>
      <c r="R330" s="179"/>
      <c r="T330" s="180"/>
      <c r="U330" s="177"/>
      <c r="V330" s="177"/>
      <c r="W330" s="177"/>
      <c r="X330" s="177"/>
      <c r="Y330" s="177"/>
      <c r="Z330" s="177"/>
      <c r="AA330" s="181"/>
      <c r="AT330" s="182" t="s">
        <v>163</v>
      </c>
      <c r="AU330" s="182" t="s">
        <v>109</v>
      </c>
      <c r="AV330" s="10" t="s">
        <v>84</v>
      </c>
      <c r="AW330" s="10" t="s">
        <v>33</v>
      </c>
      <c r="AX330" s="10" t="s">
        <v>76</v>
      </c>
      <c r="AY330" s="182" t="s">
        <v>156</v>
      </c>
    </row>
    <row r="331" spans="2:65" s="11" customFormat="1" ht="16.5" customHeight="1">
      <c r="B331" s="183"/>
      <c r="C331" s="184"/>
      <c r="D331" s="184"/>
      <c r="E331" s="185" t="s">
        <v>22</v>
      </c>
      <c r="F331" s="258" t="s">
        <v>362</v>
      </c>
      <c r="G331" s="259"/>
      <c r="H331" s="259"/>
      <c r="I331" s="259"/>
      <c r="J331" s="184"/>
      <c r="K331" s="186">
        <v>0.88800000000000001</v>
      </c>
      <c r="L331" s="184"/>
      <c r="M331" s="184"/>
      <c r="N331" s="184"/>
      <c r="O331" s="184"/>
      <c r="P331" s="184"/>
      <c r="Q331" s="184"/>
      <c r="R331" s="187"/>
      <c r="T331" s="188"/>
      <c r="U331" s="184"/>
      <c r="V331" s="184"/>
      <c r="W331" s="184"/>
      <c r="X331" s="184"/>
      <c r="Y331" s="184"/>
      <c r="Z331" s="184"/>
      <c r="AA331" s="189"/>
      <c r="AT331" s="190" t="s">
        <v>163</v>
      </c>
      <c r="AU331" s="190" t="s">
        <v>109</v>
      </c>
      <c r="AV331" s="11" t="s">
        <v>109</v>
      </c>
      <c r="AW331" s="11" t="s">
        <v>33</v>
      </c>
      <c r="AX331" s="11" t="s">
        <v>76</v>
      </c>
      <c r="AY331" s="190" t="s">
        <v>156</v>
      </c>
    </row>
    <row r="332" spans="2:65" s="10" customFormat="1" ht="16.5" customHeight="1">
      <c r="B332" s="176"/>
      <c r="C332" s="177"/>
      <c r="D332" s="177"/>
      <c r="E332" s="178" t="s">
        <v>22</v>
      </c>
      <c r="F332" s="260" t="s">
        <v>192</v>
      </c>
      <c r="G332" s="261"/>
      <c r="H332" s="261"/>
      <c r="I332" s="261"/>
      <c r="J332" s="177"/>
      <c r="K332" s="178" t="s">
        <v>22</v>
      </c>
      <c r="L332" s="177"/>
      <c r="M332" s="177"/>
      <c r="N332" s="177"/>
      <c r="O332" s="177"/>
      <c r="P332" s="177"/>
      <c r="Q332" s="177"/>
      <c r="R332" s="179"/>
      <c r="T332" s="180"/>
      <c r="U332" s="177"/>
      <c r="V332" s="177"/>
      <c r="W332" s="177"/>
      <c r="X332" s="177"/>
      <c r="Y332" s="177"/>
      <c r="Z332" s="177"/>
      <c r="AA332" s="181"/>
      <c r="AT332" s="182" t="s">
        <v>163</v>
      </c>
      <c r="AU332" s="182" t="s">
        <v>109</v>
      </c>
      <c r="AV332" s="10" t="s">
        <v>84</v>
      </c>
      <c r="AW332" s="10" t="s">
        <v>33</v>
      </c>
      <c r="AX332" s="10" t="s">
        <v>76</v>
      </c>
      <c r="AY332" s="182" t="s">
        <v>156</v>
      </c>
    </row>
    <row r="333" spans="2:65" s="11" customFormat="1" ht="16.5" customHeight="1">
      <c r="B333" s="183"/>
      <c r="C333" s="184"/>
      <c r="D333" s="184"/>
      <c r="E333" s="185" t="s">
        <v>22</v>
      </c>
      <c r="F333" s="258" t="s">
        <v>362</v>
      </c>
      <c r="G333" s="259"/>
      <c r="H333" s="259"/>
      <c r="I333" s="259"/>
      <c r="J333" s="184"/>
      <c r="K333" s="186">
        <v>0.88800000000000001</v>
      </c>
      <c r="L333" s="184"/>
      <c r="M333" s="184"/>
      <c r="N333" s="184"/>
      <c r="O333" s="184"/>
      <c r="P333" s="184"/>
      <c r="Q333" s="184"/>
      <c r="R333" s="187"/>
      <c r="T333" s="188"/>
      <c r="U333" s="184"/>
      <c r="V333" s="184"/>
      <c r="W333" s="184"/>
      <c r="X333" s="184"/>
      <c r="Y333" s="184"/>
      <c r="Z333" s="184"/>
      <c r="AA333" s="189"/>
      <c r="AT333" s="190" t="s">
        <v>163</v>
      </c>
      <c r="AU333" s="190" t="s">
        <v>109</v>
      </c>
      <c r="AV333" s="11" t="s">
        <v>109</v>
      </c>
      <c r="AW333" s="11" t="s">
        <v>33</v>
      </c>
      <c r="AX333" s="11" t="s">
        <v>76</v>
      </c>
      <c r="AY333" s="190" t="s">
        <v>156</v>
      </c>
    </row>
    <row r="334" spans="2:65" s="13" customFormat="1" ht="16.5" customHeight="1">
      <c r="B334" s="203"/>
      <c r="C334" s="204"/>
      <c r="D334" s="204"/>
      <c r="E334" s="205" t="s">
        <v>22</v>
      </c>
      <c r="F334" s="272" t="s">
        <v>299</v>
      </c>
      <c r="G334" s="273"/>
      <c r="H334" s="273"/>
      <c r="I334" s="273"/>
      <c r="J334" s="204"/>
      <c r="K334" s="206">
        <v>2.6640000000000001</v>
      </c>
      <c r="L334" s="204"/>
      <c r="M334" s="204"/>
      <c r="N334" s="204"/>
      <c r="O334" s="204"/>
      <c r="P334" s="204"/>
      <c r="Q334" s="204"/>
      <c r="R334" s="207"/>
      <c r="T334" s="208"/>
      <c r="U334" s="204"/>
      <c r="V334" s="204"/>
      <c r="W334" s="204"/>
      <c r="X334" s="204"/>
      <c r="Y334" s="204"/>
      <c r="Z334" s="204"/>
      <c r="AA334" s="209"/>
      <c r="AT334" s="210" t="s">
        <v>163</v>
      </c>
      <c r="AU334" s="210" t="s">
        <v>109</v>
      </c>
      <c r="AV334" s="13" t="s">
        <v>174</v>
      </c>
      <c r="AW334" s="13" t="s">
        <v>33</v>
      </c>
      <c r="AX334" s="13" t="s">
        <v>76</v>
      </c>
      <c r="AY334" s="210" t="s">
        <v>156</v>
      </c>
    </row>
    <row r="335" spans="2:65" s="10" customFormat="1" ht="16.5" customHeight="1">
      <c r="B335" s="176"/>
      <c r="C335" s="177"/>
      <c r="D335" s="177"/>
      <c r="E335" s="178" t="s">
        <v>22</v>
      </c>
      <c r="F335" s="260" t="s">
        <v>363</v>
      </c>
      <c r="G335" s="261"/>
      <c r="H335" s="261"/>
      <c r="I335" s="261"/>
      <c r="J335" s="177"/>
      <c r="K335" s="178" t="s">
        <v>22</v>
      </c>
      <c r="L335" s="177"/>
      <c r="M335" s="177"/>
      <c r="N335" s="177"/>
      <c r="O335" s="177"/>
      <c r="P335" s="177"/>
      <c r="Q335" s="177"/>
      <c r="R335" s="179"/>
      <c r="T335" s="180"/>
      <c r="U335" s="177"/>
      <c r="V335" s="177"/>
      <c r="W335" s="177"/>
      <c r="X335" s="177"/>
      <c r="Y335" s="177"/>
      <c r="Z335" s="177"/>
      <c r="AA335" s="181"/>
      <c r="AT335" s="182" t="s">
        <v>163</v>
      </c>
      <c r="AU335" s="182" t="s">
        <v>109</v>
      </c>
      <c r="AV335" s="10" t="s">
        <v>84</v>
      </c>
      <c r="AW335" s="10" t="s">
        <v>33</v>
      </c>
      <c r="AX335" s="10" t="s">
        <v>76</v>
      </c>
      <c r="AY335" s="182" t="s">
        <v>156</v>
      </c>
    </row>
    <row r="336" spans="2:65" s="10" customFormat="1" ht="16.5" customHeight="1">
      <c r="B336" s="176"/>
      <c r="C336" s="177"/>
      <c r="D336" s="177"/>
      <c r="E336" s="178" t="s">
        <v>22</v>
      </c>
      <c r="F336" s="260" t="s">
        <v>197</v>
      </c>
      <c r="G336" s="261"/>
      <c r="H336" s="261"/>
      <c r="I336" s="261"/>
      <c r="J336" s="177"/>
      <c r="K336" s="178" t="s">
        <v>22</v>
      </c>
      <c r="L336" s="177"/>
      <c r="M336" s="177"/>
      <c r="N336" s="177"/>
      <c r="O336" s="177"/>
      <c r="P336" s="177"/>
      <c r="Q336" s="177"/>
      <c r="R336" s="179"/>
      <c r="T336" s="180"/>
      <c r="U336" s="177"/>
      <c r="V336" s="177"/>
      <c r="W336" s="177"/>
      <c r="X336" s="177"/>
      <c r="Y336" s="177"/>
      <c r="Z336" s="177"/>
      <c r="AA336" s="181"/>
      <c r="AT336" s="182" t="s">
        <v>163</v>
      </c>
      <c r="AU336" s="182" t="s">
        <v>109</v>
      </c>
      <c r="AV336" s="10" t="s">
        <v>84</v>
      </c>
      <c r="AW336" s="10" t="s">
        <v>33</v>
      </c>
      <c r="AX336" s="10" t="s">
        <v>76</v>
      </c>
      <c r="AY336" s="182" t="s">
        <v>156</v>
      </c>
    </row>
    <row r="337" spans="2:65" s="11" customFormat="1" ht="16.5" customHeight="1">
      <c r="B337" s="183"/>
      <c r="C337" s="184"/>
      <c r="D337" s="184"/>
      <c r="E337" s="185" t="s">
        <v>22</v>
      </c>
      <c r="F337" s="258" t="s">
        <v>364</v>
      </c>
      <c r="G337" s="259"/>
      <c r="H337" s="259"/>
      <c r="I337" s="259"/>
      <c r="J337" s="184"/>
      <c r="K337" s="186">
        <v>0.85099999999999998</v>
      </c>
      <c r="L337" s="184"/>
      <c r="M337" s="184"/>
      <c r="N337" s="184"/>
      <c r="O337" s="184"/>
      <c r="P337" s="184"/>
      <c r="Q337" s="184"/>
      <c r="R337" s="187"/>
      <c r="T337" s="188"/>
      <c r="U337" s="184"/>
      <c r="V337" s="184"/>
      <c r="W337" s="184"/>
      <c r="X337" s="184"/>
      <c r="Y337" s="184"/>
      <c r="Z337" s="184"/>
      <c r="AA337" s="189"/>
      <c r="AT337" s="190" t="s">
        <v>163</v>
      </c>
      <c r="AU337" s="190" t="s">
        <v>109</v>
      </c>
      <c r="AV337" s="11" t="s">
        <v>109</v>
      </c>
      <c r="AW337" s="11" t="s">
        <v>33</v>
      </c>
      <c r="AX337" s="11" t="s">
        <v>76</v>
      </c>
      <c r="AY337" s="190" t="s">
        <v>156</v>
      </c>
    </row>
    <row r="338" spans="2:65" s="10" customFormat="1" ht="16.5" customHeight="1">
      <c r="B338" s="176"/>
      <c r="C338" s="177"/>
      <c r="D338" s="177"/>
      <c r="E338" s="178" t="s">
        <v>22</v>
      </c>
      <c r="F338" s="260" t="s">
        <v>164</v>
      </c>
      <c r="G338" s="261"/>
      <c r="H338" s="261"/>
      <c r="I338" s="261"/>
      <c r="J338" s="177"/>
      <c r="K338" s="178" t="s">
        <v>22</v>
      </c>
      <c r="L338" s="177"/>
      <c r="M338" s="177"/>
      <c r="N338" s="177"/>
      <c r="O338" s="177"/>
      <c r="P338" s="177"/>
      <c r="Q338" s="177"/>
      <c r="R338" s="179"/>
      <c r="T338" s="180"/>
      <c r="U338" s="177"/>
      <c r="V338" s="177"/>
      <c r="W338" s="177"/>
      <c r="X338" s="177"/>
      <c r="Y338" s="177"/>
      <c r="Z338" s="177"/>
      <c r="AA338" s="181"/>
      <c r="AT338" s="182" t="s">
        <v>163</v>
      </c>
      <c r="AU338" s="182" t="s">
        <v>109</v>
      </c>
      <c r="AV338" s="10" t="s">
        <v>84</v>
      </c>
      <c r="AW338" s="10" t="s">
        <v>33</v>
      </c>
      <c r="AX338" s="10" t="s">
        <v>76</v>
      </c>
      <c r="AY338" s="182" t="s">
        <v>156</v>
      </c>
    </row>
    <row r="339" spans="2:65" s="11" customFormat="1" ht="16.5" customHeight="1">
      <c r="B339" s="183"/>
      <c r="C339" s="184"/>
      <c r="D339" s="184"/>
      <c r="E339" s="185" t="s">
        <v>22</v>
      </c>
      <c r="F339" s="258" t="s">
        <v>364</v>
      </c>
      <c r="G339" s="259"/>
      <c r="H339" s="259"/>
      <c r="I339" s="259"/>
      <c r="J339" s="184"/>
      <c r="K339" s="186">
        <v>0.85099999999999998</v>
      </c>
      <c r="L339" s="184"/>
      <c r="M339" s="184"/>
      <c r="N339" s="184"/>
      <c r="O339" s="184"/>
      <c r="P339" s="184"/>
      <c r="Q339" s="184"/>
      <c r="R339" s="187"/>
      <c r="T339" s="188"/>
      <c r="U339" s="184"/>
      <c r="V339" s="184"/>
      <c r="W339" s="184"/>
      <c r="X339" s="184"/>
      <c r="Y339" s="184"/>
      <c r="Z339" s="184"/>
      <c r="AA339" s="189"/>
      <c r="AT339" s="190" t="s">
        <v>163</v>
      </c>
      <c r="AU339" s="190" t="s">
        <v>109</v>
      </c>
      <c r="AV339" s="11" t="s">
        <v>109</v>
      </c>
      <c r="AW339" s="11" t="s">
        <v>33</v>
      </c>
      <c r="AX339" s="11" t="s">
        <v>76</v>
      </c>
      <c r="AY339" s="190" t="s">
        <v>156</v>
      </c>
    </row>
    <row r="340" spans="2:65" s="13" customFormat="1" ht="16.5" customHeight="1">
      <c r="B340" s="203"/>
      <c r="C340" s="204"/>
      <c r="D340" s="204"/>
      <c r="E340" s="205" t="s">
        <v>22</v>
      </c>
      <c r="F340" s="272" t="s">
        <v>299</v>
      </c>
      <c r="G340" s="273"/>
      <c r="H340" s="273"/>
      <c r="I340" s="273"/>
      <c r="J340" s="204"/>
      <c r="K340" s="206">
        <v>1.702</v>
      </c>
      <c r="L340" s="204"/>
      <c r="M340" s="204"/>
      <c r="N340" s="204"/>
      <c r="O340" s="204"/>
      <c r="P340" s="204"/>
      <c r="Q340" s="204"/>
      <c r="R340" s="207"/>
      <c r="T340" s="208"/>
      <c r="U340" s="204"/>
      <c r="V340" s="204"/>
      <c r="W340" s="204"/>
      <c r="X340" s="204"/>
      <c r="Y340" s="204"/>
      <c r="Z340" s="204"/>
      <c r="AA340" s="209"/>
      <c r="AT340" s="210" t="s">
        <v>163</v>
      </c>
      <c r="AU340" s="210" t="s">
        <v>109</v>
      </c>
      <c r="AV340" s="13" t="s">
        <v>174</v>
      </c>
      <c r="AW340" s="13" t="s">
        <v>33</v>
      </c>
      <c r="AX340" s="13" t="s">
        <v>76</v>
      </c>
      <c r="AY340" s="210" t="s">
        <v>156</v>
      </c>
    </row>
    <row r="341" spans="2:65" s="12" customFormat="1" ht="16.5" customHeight="1">
      <c r="B341" s="191"/>
      <c r="C341" s="192"/>
      <c r="D341" s="192"/>
      <c r="E341" s="193" t="s">
        <v>22</v>
      </c>
      <c r="F341" s="262" t="s">
        <v>166</v>
      </c>
      <c r="G341" s="263"/>
      <c r="H341" s="263"/>
      <c r="I341" s="263"/>
      <c r="J341" s="192"/>
      <c r="K341" s="194">
        <v>4.3659999999999997</v>
      </c>
      <c r="L341" s="192"/>
      <c r="M341" s="192"/>
      <c r="N341" s="192"/>
      <c r="O341" s="192"/>
      <c r="P341" s="192"/>
      <c r="Q341" s="192"/>
      <c r="R341" s="195"/>
      <c r="T341" s="196"/>
      <c r="U341" s="192"/>
      <c r="V341" s="192"/>
      <c r="W341" s="192"/>
      <c r="X341" s="192"/>
      <c r="Y341" s="192"/>
      <c r="Z341" s="192"/>
      <c r="AA341" s="197"/>
      <c r="AT341" s="198" t="s">
        <v>163</v>
      </c>
      <c r="AU341" s="198" t="s">
        <v>109</v>
      </c>
      <c r="AV341" s="12" t="s">
        <v>161</v>
      </c>
      <c r="AW341" s="12" t="s">
        <v>33</v>
      </c>
      <c r="AX341" s="12" t="s">
        <v>84</v>
      </c>
      <c r="AY341" s="198" t="s">
        <v>156</v>
      </c>
    </row>
    <row r="342" spans="2:65" s="9" customFormat="1" ht="29.85" customHeight="1">
      <c r="B342" s="158"/>
      <c r="C342" s="159"/>
      <c r="D342" s="168" t="s">
        <v>132</v>
      </c>
      <c r="E342" s="168"/>
      <c r="F342" s="168"/>
      <c r="G342" s="168"/>
      <c r="H342" s="168"/>
      <c r="I342" s="168"/>
      <c r="J342" s="168"/>
      <c r="K342" s="168"/>
      <c r="L342" s="168"/>
      <c r="M342" s="168"/>
      <c r="N342" s="278">
        <f>BK342</f>
        <v>0</v>
      </c>
      <c r="O342" s="279"/>
      <c r="P342" s="279"/>
      <c r="Q342" s="279"/>
      <c r="R342" s="161"/>
      <c r="T342" s="162"/>
      <c r="U342" s="159"/>
      <c r="V342" s="159"/>
      <c r="W342" s="163">
        <f>SUM(W343:W384)</f>
        <v>0</v>
      </c>
      <c r="X342" s="159"/>
      <c r="Y342" s="163">
        <f>SUM(Y343:Y384)</f>
        <v>0</v>
      </c>
      <c r="Z342" s="159"/>
      <c r="AA342" s="164">
        <f>SUM(AA343:AA384)</f>
        <v>0</v>
      </c>
      <c r="AR342" s="165" t="s">
        <v>109</v>
      </c>
      <c r="AT342" s="166" t="s">
        <v>75</v>
      </c>
      <c r="AU342" s="166" t="s">
        <v>84</v>
      </c>
      <c r="AY342" s="165" t="s">
        <v>156</v>
      </c>
      <c r="BK342" s="167">
        <f>SUM(BK343:BK384)</f>
        <v>0</v>
      </c>
    </row>
    <row r="343" spans="2:65" s="1" customFormat="1" ht="25.5" customHeight="1">
      <c r="B343" s="37"/>
      <c r="C343" s="169" t="s">
        <v>265</v>
      </c>
      <c r="D343" s="169" t="s">
        <v>157</v>
      </c>
      <c r="E343" s="170" t="s">
        <v>365</v>
      </c>
      <c r="F343" s="265" t="s">
        <v>366</v>
      </c>
      <c r="G343" s="265"/>
      <c r="H343" s="265"/>
      <c r="I343" s="265"/>
      <c r="J343" s="171" t="s">
        <v>160</v>
      </c>
      <c r="K343" s="172">
        <v>191.6</v>
      </c>
      <c r="L343" s="266">
        <v>0</v>
      </c>
      <c r="M343" s="267"/>
      <c r="N343" s="275">
        <f>ROUND(L343*K343,2)</f>
        <v>0</v>
      </c>
      <c r="O343" s="275"/>
      <c r="P343" s="275"/>
      <c r="Q343" s="275"/>
      <c r="R343" s="39"/>
      <c r="T343" s="173" t="s">
        <v>22</v>
      </c>
      <c r="U343" s="46" t="s">
        <v>41</v>
      </c>
      <c r="V343" s="38"/>
      <c r="W343" s="174">
        <f>V343*K343</f>
        <v>0</v>
      </c>
      <c r="X343" s="174">
        <v>0</v>
      </c>
      <c r="Y343" s="174">
        <f>X343*K343</f>
        <v>0</v>
      </c>
      <c r="Z343" s="174">
        <v>0</v>
      </c>
      <c r="AA343" s="175">
        <f>Z343*K343</f>
        <v>0</v>
      </c>
      <c r="AR343" s="22" t="s">
        <v>215</v>
      </c>
      <c r="AT343" s="22" t="s">
        <v>157</v>
      </c>
      <c r="AU343" s="22" t="s">
        <v>109</v>
      </c>
      <c r="AY343" s="22" t="s">
        <v>156</v>
      </c>
      <c r="BE343" s="112">
        <f>IF(U343="základní",N343,0)</f>
        <v>0</v>
      </c>
      <c r="BF343" s="112">
        <f>IF(U343="snížená",N343,0)</f>
        <v>0</v>
      </c>
      <c r="BG343" s="112">
        <f>IF(U343="zákl. přenesená",N343,0)</f>
        <v>0</v>
      </c>
      <c r="BH343" s="112">
        <f>IF(U343="sníž. přenesená",N343,0)</f>
        <v>0</v>
      </c>
      <c r="BI343" s="112">
        <f>IF(U343="nulová",N343,0)</f>
        <v>0</v>
      </c>
      <c r="BJ343" s="22" t="s">
        <v>84</v>
      </c>
      <c r="BK343" s="112">
        <f>ROUND(L343*K343,2)</f>
        <v>0</v>
      </c>
      <c r="BL343" s="22" t="s">
        <v>215</v>
      </c>
      <c r="BM343" s="22" t="s">
        <v>367</v>
      </c>
    </row>
    <row r="344" spans="2:65" s="10" customFormat="1" ht="16.5" customHeight="1">
      <c r="B344" s="176"/>
      <c r="C344" s="177"/>
      <c r="D344" s="177"/>
      <c r="E344" s="178" t="s">
        <v>22</v>
      </c>
      <c r="F344" s="268" t="s">
        <v>189</v>
      </c>
      <c r="G344" s="269"/>
      <c r="H344" s="269"/>
      <c r="I344" s="269"/>
      <c r="J344" s="177"/>
      <c r="K344" s="178" t="s">
        <v>22</v>
      </c>
      <c r="L344" s="177"/>
      <c r="M344" s="177"/>
      <c r="N344" s="177"/>
      <c r="O344" s="177"/>
      <c r="P344" s="177"/>
      <c r="Q344" s="177"/>
      <c r="R344" s="179"/>
      <c r="T344" s="180"/>
      <c r="U344" s="177"/>
      <c r="V344" s="177"/>
      <c r="W344" s="177"/>
      <c r="X344" s="177"/>
      <c r="Y344" s="177"/>
      <c r="Z344" s="177"/>
      <c r="AA344" s="181"/>
      <c r="AT344" s="182" t="s">
        <v>163</v>
      </c>
      <c r="AU344" s="182" t="s">
        <v>109</v>
      </c>
      <c r="AV344" s="10" t="s">
        <v>84</v>
      </c>
      <c r="AW344" s="10" t="s">
        <v>33</v>
      </c>
      <c r="AX344" s="10" t="s">
        <v>76</v>
      </c>
      <c r="AY344" s="182" t="s">
        <v>156</v>
      </c>
    </row>
    <row r="345" spans="2:65" s="11" customFormat="1" ht="16.5" customHeight="1">
      <c r="B345" s="183"/>
      <c r="C345" s="184"/>
      <c r="D345" s="184"/>
      <c r="E345" s="185" t="s">
        <v>22</v>
      </c>
      <c r="F345" s="258" t="s">
        <v>368</v>
      </c>
      <c r="G345" s="259"/>
      <c r="H345" s="259"/>
      <c r="I345" s="259"/>
      <c r="J345" s="184"/>
      <c r="K345" s="186">
        <v>33.700000000000003</v>
      </c>
      <c r="L345" s="184"/>
      <c r="M345" s="184"/>
      <c r="N345" s="184"/>
      <c r="O345" s="184"/>
      <c r="P345" s="184"/>
      <c r="Q345" s="184"/>
      <c r="R345" s="187"/>
      <c r="T345" s="188"/>
      <c r="U345" s="184"/>
      <c r="V345" s="184"/>
      <c r="W345" s="184"/>
      <c r="X345" s="184"/>
      <c r="Y345" s="184"/>
      <c r="Z345" s="184"/>
      <c r="AA345" s="189"/>
      <c r="AT345" s="190" t="s">
        <v>163</v>
      </c>
      <c r="AU345" s="190" t="s">
        <v>109</v>
      </c>
      <c r="AV345" s="11" t="s">
        <v>109</v>
      </c>
      <c r="AW345" s="11" t="s">
        <v>33</v>
      </c>
      <c r="AX345" s="11" t="s">
        <v>76</v>
      </c>
      <c r="AY345" s="190" t="s">
        <v>156</v>
      </c>
    </row>
    <row r="346" spans="2:65" s="10" customFormat="1" ht="16.5" customHeight="1">
      <c r="B346" s="176"/>
      <c r="C346" s="177"/>
      <c r="D346" s="177"/>
      <c r="E346" s="178" t="s">
        <v>22</v>
      </c>
      <c r="F346" s="260" t="s">
        <v>179</v>
      </c>
      <c r="G346" s="261"/>
      <c r="H346" s="261"/>
      <c r="I346" s="261"/>
      <c r="J346" s="177"/>
      <c r="K346" s="178" t="s">
        <v>22</v>
      </c>
      <c r="L346" s="177"/>
      <c r="M346" s="177"/>
      <c r="N346" s="177"/>
      <c r="O346" s="177"/>
      <c r="P346" s="177"/>
      <c r="Q346" s="177"/>
      <c r="R346" s="179"/>
      <c r="T346" s="180"/>
      <c r="U346" s="177"/>
      <c r="V346" s="177"/>
      <c r="W346" s="177"/>
      <c r="X346" s="177"/>
      <c r="Y346" s="177"/>
      <c r="Z346" s="177"/>
      <c r="AA346" s="181"/>
      <c r="AT346" s="182" t="s">
        <v>163</v>
      </c>
      <c r="AU346" s="182" t="s">
        <v>109</v>
      </c>
      <c r="AV346" s="10" t="s">
        <v>84</v>
      </c>
      <c r="AW346" s="10" t="s">
        <v>33</v>
      </c>
      <c r="AX346" s="10" t="s">
        <v>76</v>
      </c>
      <c r="AY346" s="182" t="s">
        <v>156</v>
      </c>
    </row>
    <row r="347" spans="2:65" s="11" customFormat="1" ht="16.5" customHeight="1">
      <c r="B347" s="183"/>
      <c r="C347" s="184"/>
      <c r="D347" s="184"/>
      <c r="E347" s="185" t="s">
        <v>22</v>
      </c>
      <c r="F347" s="258" t="s">
        <v>191</v>
      </c>
      <c r="G347" s="259"/>
      <c r="H347" s="259"/>
      <c r="I347" s="259"/>
      <c r="J347" s="184"/>
      <c r="K347" s="186">
        <v>52.6</v>
      </c>
      <c r="L347" s="184"/>
      <c r="M347" s="184"/>
      <c r="N347" s="184"/>
      <c r="O347" s="184"/>
      <c r="P347" s="184"/>
      <c r="Q347" s="184"/>
      <c r="R347" s="187"/>
      <c r="T347" s="188"/>
      <c r="U347" s="184"/>
      <c r="V347" s="184"/>
      <c r="W347" s="184"/>
      <c r="X347" s="184"/>
      <c r="Y347" s="184"/>
      <c r="Z347" s="184"/>
      <c r="AA347" s="189"/>
      <c r="AT347" s="190" t="s">
        <v>163</v>
      </c>
      <c r="AU347" s="190" t="s">
        <v>109</v>
      </c>
      <c r="AV347" s="11" t="s">
        <v>109</v>
      </c>
      <c r="AW347" s="11" t="s">
        <v>33</v>
      </c>
      <c r="AX347" s="11" t="s">
        <v>76</v>
      </c>
      <c r="AY347" s="190" t="s">
        <v>156</v>
      </c>
    </row>
    <row r="348" spans="2:65" s="10" customFormat="1" ht="16.5" customHeight="1">
      <c r="B348" s="176"/>
      <c r="C348" s="177"/>
      <c r="D348" s="177"/>
      <c r="E348" s="178" t="s">
        <v>22</v>
      </c>
      <c r="F348" s="260" t="s">
        <v>192</v>
      </c>
      <c r="G348" s="261"/>
      <c r="H348" s="261"/>
      <c r="I348" s="261"/>
      <c r="J348" s="177"/>
      <c r="K348" s="178" t="s">
        <v>22</v>
      </c>
      <c r="L348" s="177"/>
      <c r="M348" s="177"/>
      <c r="N348" s="177"/>
      <c r="O348" s="177"/>
      <c r="P348" s="177"/>
      <c r="Q348" s="177"/>
      <c r="R348" s="179"/>
      <c r="T348" s="180"/>
      <c r="U348" s="177"/>
      <c r="V348" s="177"/>
      <c r="W348" s="177"/>
      <c r="X348" s="177"/>
      <c r="Y348" s="177"/>
      <c r="Z348" s="177"/>
      <c r="AA348" s="181"/>
      <c r="AT348" s="182" t="s">
        <v>163</v>
      </c>
      <c r="AU348" s="182" t="s">
        <v>109</v>
      </c>
      <c r="AV348" s="10" t="s">
        <v>84</v>
      </c>
      <c r="AW348" s="10" t="s">
        <v>33</v>
      </c>
      <c r="AX348" s="10" t="s">
        <v>76</v>
      </c>
      <c r="AY348" s="182" t="s">
        <v>156</v>
      </c>
    </row>
    <row r="349" spans="2:65" s="11" customFormat="1" ht="16.5" customHeight="1">
      <c r="B349" s="183"/>
      <c r="C349" s="184"/>
      <c r="D349" s="184"/>
      <c r="E349" s="185" t="s">
        <v>22</v>
      </c>
      <c r="F349" s="258" t="s">
        <v>191</v>
      </c>
      <c r="G349" s="259"/>
      <c r="H349" s="259"/>
      <c r="I349" s="259"/>
      <c r="J349" s="184"/>
      <c r="K349" s="186">
        <v>52.6</v>
      </c>
      <c r="L349" s="184"/>
      <c r="M349" s="184"/>
      <c r="N349" s="184"/>
      <c r="O349" s="184"/>
      <c r="P349" s="184"/>
      <c r="Q349" s="184"/>
      <c r="R349" s="187"/>
      <c r="T349" s="188"/>
      <c r="U349" s="184"/>
      <c r="V349" s="184"/>
      <c r="W349" s="184"/>
      <c r="X349" s="184"/>
      <c r="Y349" s="184"/>
      <c r="Z349" s="184"/>
      <c r="AA349" s="189"/>
      <c r="AT349" s="190" t="s">
        <v>163</v>
      </c>
      <c r="AU349" s="190" t="s">
        <v>109</v>
      </c>
      <c r="AV349" s="11" t="s">
        <v>109</v>
      </c>
      <c r="AW349" s="11" t="s">
        <v>33</v>
      </c>
      <c r="AX349" s="11" t="s">
        <v>76</v>
      </c>
      <c r="AY349" s="190" t="s">
        <v>156</v>
      </c>
    </row>
    <row r="350" spans="2:65" s="10" customFormat="1" ht="16.5" customHeight="1">
      <c r="B350" s="176"/>
      <c r="C350" s="177"/>
      <c r="D350" s="177"/>
      <c r="E350" s="178" t="s">
        <v>22</v>
      </c>
      <c r="F350" s="260" t="s">
        <v>195</v>
      </c>
      <c r="G350" s="261"/>
      <c r="H350" s="261"/>
      <c r="I350" s="261"/>
      <c r="J350" s="177"/>
      <c r="K350" s="178" t="s">
        <v>22</v>
      </c>
      <c r="L350" s="177"/>
      <c r="M350" s="177"/>
      <c r="N350" s="177"/>
      <c r="O350" s="177"/>
      <c r="P350" s="177"/>
      <c r="Q350" s="177"/>
      <c r="R350" s="179"/>
      <c r="T350" s="180"/>
      <c r="U350" s="177"/>
      <c r="V350" s="177"/>
      <c r="W350" s="177"/>
      <c r="X350" s="177"/>
      <c r="Y350" s="177"/>
      <c r="Z350" s="177"/>
      <c r="AA350" s="181"/>
      <c r="AT350" s="182" t="s">
        <v>163</v>
      </c>
      <c r="AU350" s="182" t="s">
        <v>109</v>
      </c>
      <c r="AV350" s="10" t="s">
        <v>84</v>
      </c>
      <c r="AW350" s="10" t="s">
        <v>33</v>
      </c>
      <c r="AX350" s="10" t="s">
        <v>76</v>
      </c>
      <c r="AY350" s="182" t="s">
        <v>156</v>
      </c>
    </row>
    <row r="351" spans="2:65" s="11" customFormat="1" ht="16.5" customHeight="1">
      <c r="B351" s="183"/>
      <c r="C351" s="184"/>
      <c r="D351" s="184"/>
      <c r="E351" s="185" t="s">
        <v>22</v>
      </c>
      <c r="F351" s="258" t="s">
        <v>196</v>
      </c>
      <c r="G351" s="259"/>
      <c r="H351" s="259"/>
      <c r="I351" s="259"/>
      <c r="J351" s="184"/>
      <c r="K351" s="186">
        <v>26.7</v>
      </c>
      <c r="L351" s="184"/>
      <c r="M351" s="184"/>
      <c r="N351" s="184"/>
      <c r="O351" s="184"/>
      <c r="P351" s="184"/>
      <c r="Q351" s="184"/>
      <c r="R351" s="187"/>
      <c r="T351" s="188"/>
      <c r="U351" s="184"/>
      <c r="V351" s="184"/>
      <c r="W351" s="184"/>
      <c r="X351" s="184"/>
      <c r="Y351" s="184"/>
      <c r="Z351" s="184"/>
      <c r="AA351" s="189"/>
      <c r="AT351" s="190" t="s">
        <v>163</v>
      </c>
      <c r="AU351" s="190" t="s">
        <v>109</v>
      </c>
      <c r="AV351" s="11" t="s">
        <v>109</v>
      </c>
      <c r="AW351" s="11" t="s">
        <v>33</v>
      </c>
      <c r="AX351" s="11" t="s">
        <v>76</v>
      </c>
      <c r="AY351" s="190" t="s">
        <v>156</v>
      </c>
    </row>
    <row r="352" spans="2:65" s="10" customFormat="1" ht="16.5" customHeight="1">
      <c r="B352" s="176"/>
      <c r="C352" s="177"/>
      <c r="D352" s="177"/>
      <c r="E352" s="178" t="s">
        <v>22</v>
      </c>
      <c r="F352" s="260" t="s">
        <v>197</v>
      </c>
      <c r="G352" s="261"/>
      <c r="H352" s="261"/>
      <c r="I352" s="261"/>
      <c r="J352" s="177"/>
      <c r="K352" s="178" t="s">
        <v>22</v>
      </c>
      <c r="L352" s="177"/>
      <c r="M352" s="177"/>
      <c r="N352" s="177"/>
      <c r="O352" s="177"/>
      <c r="P352" s="177"/>
      <c r="Q352" s="177"/>
      <c r="R352" s="179"/>
      <c r="T352" s="180"/>
      <c r="U352" s="177"/>
      <c r="V352" s="177"/>
      <c r="W352" s="177"/>
      <c r="X352" s="177"/>
      <c r="Y352" s="177"/>
      <c r="Z352" s="177"/>
      <c r="AA352" s="181"/>
      <c r="AT352" s="182" t="s">
        <v>163</v>
      </c>
      <c r="AU352" s="182" t="s">
        <v>109</v>
      </c>
      <c r="AV352" s="10" t="s">
        <v>84</v>
      </c>
      <c r="AW352" s="10" t="s">
        <v>33</v>
      </c>
      <c r="AX352" s="10" t="s">
        <v>76</v>
      </c>
      <c r="AY352" s="182" t="s">
        <v>156</v>
      </c>
    </row>
    <row r="353" spans="2:65" s="11" customFormat="1" ht="16.5" customHeight="1">
      <c r="B353" s="183"/>
      <c r="C353" s="184"/>
      <c r="D353" s="184"/>
      <c r="E353" s="185" t="s">
        <v>22</v>
      </c>
      <c r="F353" s="258" t="s">
        <v>198</v>
      </c>
      <c r="G353" s="259"/>
      <c r="H353" s="259"/>
      <c r="I353" s="259"/>
      <c r="J353" s="184"/>
      <c r="K353" s="186">
        <v>11</v>
      </c>
      <c r="L353" s="184"/>
      <c r="M353" s="184"/>
      <c r="N353" s="184"/>
      <c r="O353" s="184"/>
      <c r="P353" s="184"/>
      <c r="Q353" s="184"/>
      <c r="R353" s="187"/>
      <c r="T353" s="188"/>
      <c r="U353" s="184"/>
      <c r="V353" s="184"/>
      <c r="W353" s="184"/>
      <c r="X353" s="184"/>
      <c r="Y353" s="184"/>
      <c r="Z353" s="184"/>
      <c r="AA353" s="189"/>
      <c r="AT353" s="190" t="s">
        <v>163</v>
      </c>
      <c r="AU353" s="190" t="s">
        <v>109</v>
      </c>
      <c r="AV353" s="11" t="s">
        <v>109</v>
      </c>
      <c r="AW353" s="11" t="s">
        <v>33</v>
      </c>
      <c r="AX353" s="11" t="s">
        <v>76</v>
      </c>
      <c r="AY353" s="190" t="s">
        <v>156</v>
      </c>
    </row>
    <row r="354" spans="2:65" s="10" customFormat="1" ht="16.5" customHeight="1">
      <c r="B354" s="176"/>
      <c r="C354" s="177"/>
      <c r="D354" s="177"/>
      <c r="E354" s="178" t="s">
        <v>22</v>
      </c>
      <c r="F354" s="260" t="s">
        <v>164</v>
      </c>
      <c r="G354" s="261"/>
      <c r="H354" s="261"/>
      <c r="I354" s="261"/>
      <c r="J354" s="177"/>
      <c r="K354" s="178" t="s">
        <v>22</v>
      </c>
      <c r="L354" s="177"/>
      <c r="M354" s="177"/>
      <c r="N354" s="177"/>
      <c r="O354" s="177"/>
      <c r="P354" s="177"/>
      <c r="Q354" s="177"/>
      <c r="R354" s="179"/>
      <c r="T354" s="180"/>
      <c r="U354" s="177"/>
      <c r="V354" s="177"/>
      <c r="W354" s="177"/>
      <c r="X354" s="177"/>
      <c r="Y354" s="177"/>
      <c r="Z354" s="177"/>
      <c r="AA354" s="181"/>
      <c r="AT354" s="182" t="s">
        <v>163</v>
      </c>
      <c r="AU354" s="182" t="s">
        <v>109</v>
      </c>
      <c r="AV354" s="10" t="s">
        <v>84</v>
      </c>
      <c r="AW354" s="10" t="s">
        <v>33</v>
      </c>
      <c r="AX354" s="10" t="s">
        <v>76</v>
      </c>
      <c r="AY354" s="182" t="s">
        <v>156</v>
      </c>
    </row>
    <row r="355" spans="2:65" s="11" customFormat="1" ht="16.5" customHeight="1">
      <c r="B355" s="183"/>
      <c r="C355" s="184"/>
      <c r="D355" s="184"/>
      <c r="E355" s="185" t="s">
        <v>22</v>
      </c>
      <c r="F355" s="258" t="s">
        <v>11</v>
      </c>
      <c r="G355" s="259"/>
      <c r="H355" s="259"/>
      <c r="I355" s="259"/>
      <c r="J355" s="184"/>
      <c r="K355" s="186">
        <v>15</v>
      </c>
      <c r="L355" s="184"/>
      <c r="M355" s="184"/>
      <c r="N355" s="184"/>
      <c r="O355" s="184"/>
      <c r="P355" s="184"/>
      <c r="Q355" s="184"/>
      <c r="R355" s="187"/>
      <c r="T355" s="188"/>
      <c r="U355" s="184"/>
      <c r="V355" s="184"/>
      <c r="W355" s="184"/>
      <c r="X355" s="184"/>
      <c r="Y355" s="184"/>
      <c r="Z355" s="184"/>
      <c r="AA355" s="189"/>
      <c r="AT355" s="190" t="s">
        <v>163</v>
      </c>
      <c r="AU355" s="190" t="s">
        <v>109</v>
      </c>
      <c r="AV355" s="11" t="s">
        <v>109</v>
      </c>
      <c r="AW355" s="11" t="s">
        <v>33</v>
      </c>
      <c r="AX355" s="11" t="s">
        <v>76</v>
      </c>
      <c r="AY355" s="190" t="s">
        <v>156</v>
      </c>
    </row>
    <row r="356" spans="2:65" s="12" customFormat="1" ht="16.5" customHeight="1">
      <c r="B356" s="191"/>
      <c r="C356" s="192"/>
      <c r="D356" s="192"/>
      <c r="E356" s="193" t="s">
        <v>22</v>
      </c>
      <c r="F356" s="262" t="s">
        <v>166</v>
      </c>
      <c r="G356" s="263"/>
      <c r="H356" s="263"/>
      <c r="I356" s="263"/>
      <c r="J356" s="192"/>
      <c r="K356" s="194">
        <v>191.6</v>
      </c>
      <c r="L356" s="192"/>
      <c r="M356" s="192"/>
      <c r="N356" s="192"/>
      <c r="O356" s="192"/>
      <c r="P356" s="192"/>
      <c r="Q356" s="192"/>
      <c r="R356" s="195"/>
      <c r="T356" s="196"/>
      <c r="U356" s="192"/>
      <c r="V356" s="192"/>
      <c r="W356" s="192"/>
      <c r="X356" s="192"/>
      <c r="Y356" s="192"/>
      <c r="Z356" s="192"/>
      <c r="AA356" s="197"/>
      <c r="AT356" s="198" t="s">
        <v>163</v>
      </c>
      <c r="AU356" s="198" t="s">
        <v>109</v>
      </c>
      <c r="AV356" s="12" t="s">
        <v>161</v>
      </c>
      <c r="AW356" s="12" t="s">
        <v>33</v>
      </c>
      <c r="AX356" s="12" t="s">
        <v>84</v>
      </c>
      <c r="AY356" s="198" t="s">
        <v>156</v>
      </c>
    </row>
    <row r="357" spans="2:65" s="1" customFormat="1" ht="38.25" customHeight="1">
      <c r="B357" s="37"/>
      <c r="C357" s="169" t="s">
        <v>369</v>
      </c>
      <c r="D357" s="169" t="s">
        <v>157</v>
      </c>
      <c r="E357" s="170" t="s">
        <v>370</v>
      </c>
      <c r="F357" s="265" t="s">
        <v>371</v>
      </c>
      <c r="G357" s="265"/>
      <c r="H357" s="265"/>
      <c r="I357" s="265"/>
      <c r="J357" s="171" t="s">
        <v>160</v>
      </c>
      <c r="K357" s="172">
        <v>191.6</v>
      </c>
      <c r="L357" s="266">
        <v>0</v>
      </c>
      <c r="M357" s="267"/>
      <c r="N357" s="275">
        <f>ROUND(L357*K357,2)</f>
        <v>0</v>
      </c>
      <c r="O357" s="275"/>
      <c r="P357" s="275"/>
      <c r="Q357" s="275"/>
      <c r="R357" s="39"/>
      <c r="T357" s="173" t="s">
        <v>22</v>
      </c>
      <c r="U357" s="46" t="s">
        <v>41</v>
      </c>
      <c r="V357" s="38"/>
      <c r="W357" s="174">
        <f>V357*K357</f>
        <v>0</v>
      </c>
      <c r="X357" s="174">
        <v>0</v>
      </c>
      <c r="Y357" s="174">
        <f>X357*K357</f>
        <v>0</v>
      </c>
      <c r="Z357" s="174">
        <v>0</v>
      </c>
      <c r="AA357" s="175">
        <f>Z357*K357</f>
        <v>0</v>
      </c>
      <c r="AR357" s="22" t="s">
        <v>215</v>
      </c>
      <c r="AT357" s="22" t="s">
        <v>157</v>
      </c>
      <c r="AU357" s="22" t="s">
        <v>109</v>
      </c>
      <c r="AY357" s="22" t="s">
        <v>156</v>
      </c>
      <c r="BE357" s="112">
        <f>IF(U357="základní",N357,0)</f>
        <v>0</v>
      </c>
      <c r="BF357" s="112">
        <f>IF(U357="snížená",N357,0)</f>
        <v>0</v>
      </c>
      <c r="BG357" s="112">
        <f>IF(U357="zákl. přenesená",N357,0)</f>
        <v>0</v>
      </c>
      <c r="BH357" s="112">
        <f>IF(U357="sníž. přenesená",N357,0)</f>
        <v>0</v>
      </c>
      <c r="BI357" s="112">
        <f>IF(U357="nulová",N357,0)</f>
        <v>0</v>
      </c>
      <c r="BJ357" s="22" t="s">
        <v>84</v>
      </c>
      <c r="BK357" s="112">
        <f>ROUND(L357*K357,2)</f>
        <v>0</v>
      </c>
      <c r="BL357" s="22" t="s">
        <v>215</v>
      </c>
      <c r="BM357" s="22" t="s">
        <v>372</v>
      </c>
    </row>
    <row r="358" spans="2:65" s="10" customFormat="1" ht="16.5" customHeight="1">
      <c r="B358" s="176"/>
      <c r="C358" s="177"/>
      <c r="D358" s="177"/>
      <c r="E358" s="178" t="s">
        <v>22</v>
      </c>
      <c r="F358" s="268" t="s">
        <v>189</v>
      </c>
      <c r="G358" s="269"/>
      <c r="H358" s="269"/>
      <c r="I358" s="269"/>
      <c r="J358" s="177"/>
      <c r="K358" s="178" t="s">
        <v>22</v>
      </c>
      <c r="L358" s="177"/>
      <c r="M358" s="177"/>
      <c r="N358" s="177"/>
      <c r="O358" s="177"/>
      <c r="P358" s="177"/>
      <c r="Q358" s="177"/>
      <c r="R358" s="179"/>
      <c r="T358" s="180"/>
      <c r="U358" s="177"/>
      <c r="V358" s="177"/>
      <c r="W358" s="177"/>
      <c r="X358" s="177"/>
      <c r="Y358" s="177"/>
      <c r="Z358" s="177"/>
      <c r="AA358" s="181"/>
      <c r="AT358" s="182" t="s">
        <v>163</v>
      </c>
      <c r="AU358" s="182" t="s">
        <v>109</v>
      </c>
      <c r="AV358" s="10" t="s">
        <v>84</v>
      </c>
      <c r="AW358" s="10" t="s">
        <v>33</v>
      </c>
      <c r="AX358" s="10" t="s">
        <v>76</v>
      </c>
      <c r="AY358" s="182" t="s">
        <v>156</v>
      </c>
    </row>
    <row r="359" spans="2:65" s="11" customFormat="1" ht="16.5" customHeight="1">
      <c r="B359" s="183"/>
      <c r="C359" s="184"/>
      <c r="D359" s="184"/>
      <c r="E359" s="185" t="s">
        <v>22</v>
      </c>
      <c r="F359" s="258" t="s">
        <v>368</v>
      </c>
      <c r="G359" s="259"/>
      <c r="H359" s="259"/>
      <c r="I359" s="259"/>
      <c r="J359" s="184"/>
      <c r="K359" s="186">
        <v>33.700000000000003</v>
      </c>
      <c r="L359" s="184"/>
      <c r="M359" s="184"/>
      <c r="N359" s="184"/>
      <c r="O359" s="184"/>
      <c r="P359" s="184"/>
      <c r="Q359" s="184"/>
      <c r="R359" s="187"/>
      <c r="T359" s="188"/>
      <c r="U359" s="184"/>
      <c r="V359" s="184"/>
      <c r="W359" s="184"/>
      <c r="X359" s="184"/>
      <c r="Y359" s="184"/>
      <c r="Z359" s="184"/>
      <c r="AA359" s="189"/>
      <c r="AT359" s="190" t="s">
        <v>163</v>
      </c>
      <c r="AU359" s="190" t="s">
        <v>109</v>
      </c>
      <c r="AV359" s="11" t="s">
        <v>109</v>
      </c>
      <c r="AW359" s="11" t="s">
        <v>33</v>
      </c>
      <c r="AX359" s="11" t="s">
        <v>76</v>
      </c>
      <c r="AY359" s="190" t="s">
        <v>156</v>
      </c>
    </row>
    <row r="360" spans="2:65" s="10" customFormat="1" ht="16.5" customHeight="1">
      <c r="B360" s="176"/>
      <c r="C360" s="177"/>
      <c r="D360" s="177"/>
      <c r="E360" s="178" t="s">
        <v>22</v>
      </c>
      <c r="F360" s="260" t="s">
        <v>179</v>
      </c>
      <c r="G360" s="261"/>
      <c r="H360" s="261"/>
      <c r="I360" s="261"/>
      <c r="J360" s="177"/>
      <c r="K360" s="178" t="s">
        <v>22</v>
      </c>
      <c r="L360" s="177"/>
      <c r="M360" s="177"/>
      <c r="N360" s="177"/>
      <c r="O360" s="177"/>
      <c r="P360" s="177"/>
      <c r="Q360" s="177"/>
      <c r="R360" s="179"/>
      <c r="T360" s="180"/>
      <c r="U360" s="177"/>
      <c r="V360" s="177"/>
      <c r="W360" s="177"/>
      <c r="X360" s="177"/>
      <c r="Y360" s="177"/>
      <c r="Z360" s="177"/>
      <c r="AA360" s="181"/>
      <c r="AT360" s="182" t="s">
        <v>163</v>
      </c>
      <c r="AU360" s="182" t="s">
        <v>109</v>
      </c>
      <c r="AV360" s="10" t="s">
        <v>84</v>
      </c>
      <c r="AW360" s="10" t="s">
        <v>33</v>
      </c>
      <c r="AX360" s="10" t="s">
        <v>76</v>
      </c>
      <c r="AY360" s="182" t="s">
        <v>156</v>
      </c>
    </row>
    <row r="361" spans="2:65" s="11" customFormat="1" ht="16.5" customHeight="1">
      <c r="B361" s="183"/>
      <c r="C361" s="184"/>
      <c r="D361" s="184"/>
      <c r="E361" s="185" t="s">
        <v>22</v>
      </c>
      <c r="F361" s="258" t="s">
        <v>191</v>
      </c>
      <c r="G361" s="259"/>
      <c r="H361" s="259"/>
      <c r="I361" s="259"/>
      <c r="J361" s="184"/>
      <c r="K361" s="186">
        <v>52.6</v>
      </c>
      <c r="L361" s="184"/>
      <c r="M361" s="184"/>
      <c r="N361" s="184"/>
      <c r="O361" s="184"/>
      <c r="P361" s="184"/>
      <c r="Q361" s="184"/>
      <c r="R361" s="187"/>
      <c r="T361" s="188"/>
      <c r="U361" s="184"/>
      <c r="V361" s="184"/>
      <c r="W361" s="184"/>
      <c r="X361" s="184"/>
      <c r="Y361" s="184"/>
      <c r="Z361" s="184"/>
      <c r="AA361" s="189"/>
      <c r="AT361" s="190" t="s">
        <v>163</v>
      </c>
      <c r="AU361" s="190" t="s">
        <v>109</v>
      </c>
      <c r="AV361" s="11" t="s">
        <v>109</v>
      </c>
      <c r="AW361" s="11" t="s">
        <v>33</v>
      </c>
      <c r="AX361" s="11" t="s">
        <v>76</v>
      </c>
      <c r="AY361" s="190" t="s">
        <v>156</v>
      </c>
    </row>
    <row r="362" spans="2:65" s="10" customFormat="1" ht="16.5" customHeight="1">
      <c r="B362" s="176"/>
      <c r="C362" s="177"/>
      <c r="D362" s="177"/>
      <c r="E362" s="178" t="s">
        <v>22</v>
      </c>
      <c r="F362" s="260" t="s">
        <v>192</v>
      </c>
      <c r="G362" s="261"/>
      <c r="H362" s="261"/>
      <c r="I362" s="261"/>
      <c r="J362" s="177"/>
      <c r="K362" s="178" t="s">
        <v>22</v>
      </c>
      <c r="L362" s="177"/>
      <c r="M362" s="177"/>
      <c r="N362" s="177"/>
      <c r="O362" s="177"/>
      <c r="P362" s="177"/>
      <c r="Q362" s="177"/>
      <c r="R362" s="179"/>
      <c r="T362" s="180"/>
      <c r="U362" s="177"/>
      <c r="V362" s="177"/>
      <c r="W362" s="177"/>
      <c r="X362" s="177"/>
      <c r="Y362" s="177"/>
      <c r="Z362" s="177"/>
      <c r="AA362" s="181"/>
      <c r="AT362" s="182" t="s">
        <v>163</v>
      </c>
      <c r="AU362" s="182" t="s">
        <v>109</v>
      </c>
      <c r="AV362" s="10" t="s">
        <v>84</v>
      </c>
      <c r="AW362" s="10" t="s">
        <v>33</v>
      </c>
      <c r="AX362" s="10" t="s">
        <v>76</v>
      </c>
      <c r="AY362" s="182" t="s">
        <v>156</v>
      </c>
    </row>
    <row r="363" spans="2:65" s="11" customFormat="1" ht="16.5" customHeight="1">
      <c r="B363" s="183"/>
      <c r="C363" s="184"/>
      <c r="D363" s="184"/>
      <c r="E363" s="185" t="s">
        <v>22</v>
      </c>
      <c r="F363" s="258" t="s">
        <v>191</v>
      </c>
      <c r="G363" s="259"/>
      <c r="H363" s="259"/>
      <c r="I363" s="259"/>
      <c r="J363" s="184"/>
      <c r="K363" s="186">
        <v>52.6</v>
      </c>
      <c r="L363" s="184"/>
      <c r="M363" s="184"/>
      <c r="N363" s="184"/>
      <c r="O363" s="184"/>
      <c r="P363" s="184"/>
      <c r="Q363" s="184"/>
      <c r="R363" s="187"/>
      <c r="T363" s="188"/>
      <c r="U363" s="184"/>
      <c r="V363" s="184"/>
      <c r="W363" s="184"/>
      <c r="X363" s="184"/>
      <c r="Y363" s="184"/>
      <c r="Z363" s="184"/>
      <c r="AA363" s="189"/>
      <c r="AT363" s="190" t="s">
        <v>163</v>
      </c>
      <c r="AU363" s="190" t="s">
        <v>109</v>
      </c>
      <c r="AV363" s="11" t="s">
        <v>109</v>
      </c>
      <c r="AW363" s="11" t="s">
        <v>33</v>
      </c>
      <c r="AX363" s="11" t="s">
        <v>76</v>
      </c>
      <c r="AY363" s="190" t="s">
        <v>156</v>
      </c>
    </row>
    <row r="364" spans="2:65" s="10" customFormat="1" ht="16.5" customHeight="1">
      <c r="B364" s="176"/>
      <c r="C364" s="177"/>
      <c r="D364" s="177"/>
      <c r="E364" s="178" t="s">
        <v>22</v>
      </c>
      <c r="F364" s="260" t="s">
        <v>195</v>
      </c>
      <c r="G364" s="261"/>
      <c r="H364" s="261"/>
      <c r="I364" s="261"/>
      <c r="J364" s="177"/>
      <c r="K364" s="178" t="s">
        <v>22</v>
      </c>
      <c r="L364" s="177"/>
      <c r="M364" s="177"/>
      <c r="N364" s="177"/>
      <c r="O364" s="177"/>
      <c r="P364" s="177"/>
      <c r="Q364" s="177"/>
      <c r="R364" s="179"/>
      <c r="T364" s="180"/>
      <c r="U364" s="177"/>
      <c r="V364" s="177"/>
      <c r="W364" s="177"/>
      <c r="X364" s="177"/>
      <c r="Y364" s="177"/>
      <c r="Z364" s="177"/>
      <c r="AA364" s="181"/>
      <c r="AT364" s="182" t="s">
        <v>163</v>
      </c>
      <c r="AU364" s="182" t="s">
        <v>109</v>
      </c>
      <c r="AV364" s="10" t="s">
        <v>84</v>
      </c>
      <c r="AW364" s="10" t="s">
        <v>33</v>
      </c>
      <c r="AX364" s="10" t="s">
        <v>76</v>
      </c>
      <c r="AY364" s="182" t="s">
        <v>156</v>
      </c>
    </row>
    <row r="365" spans="2:65" s="11" customFormat="1" ht="16.5" customHeight="1">
      <c r="B365" s="183"/>
      <c r="C365" s="184"/>
      <c r="D365" s="184"/>
      <c r="E365" s="185" t="s">
        <v>22</v>
      </c>
      <c r="F365" s="258" t="s">
        <v>196</v>
      </c>
      <c r="G365" s="259"/>
      <c r="H365" s="259"/>
      <c r="I365" s="259"/>
      <c r="J365" s="184"/>
      <c r="K365" s="186">
        <v>26.7</v>
      </c>
      <c r="L365" s="184"/>
      <c r="M365" s="184"/>
      <c r="N365" s="184"/>
      <c r="O365" s="184"/>
      <c r="P365" s="184"/>
      <c r="Q365" s="184"/>
      <c r="R365" s="187"/>
      <c r="T365" s="188"/>
      <c r="U365" s="184"/>
      <c r="V365" s="184"/>
      <c r="W365" s="184"/>
      <c r="X365" s="184"/>
      <c r="Y365" s="184"/>
      <c r="Z365" s="184"/>
      <c r="AA365" s="189"/>
      <c r="AT365" s="190" t="s">
        <v>163</v>
      </c>
      <c r="AU365" s="190" t="s">
        <v>109</v>
      </c>
      <c r="AV365" s="11" t="s">
        <v>109</v>
      </c>
      <c r="AW365" s="11" t="s">
        <v>33</v>
      </c>
      <c r="AX365" s="11" t="s">
        <v>76</v>
      </c>
      <c r="AY365" s="190" t="s">
        <v>156</v>
      </c>
    </row>
    <row r="366" spans="2:65" s="10" customFormat="1" ht="16.5" customHeight="1">
      <c r="B366" s="176"/>
      <c r="C366" s="177"/>
      <c r="D366" s="177"/>
      <c r="E366" s="178" t="s">
        <v>22</v>
      </c>
      <c r="F366" s="260" t="s">
        <v>197</v>
      </c>
      <c r="G366" s="261"/>
      <c r="H366" s="261"/>
      <c r="I366" s="261"/>
      <c r="J366" s="177"/>
      <c r="K366" s="178" t="s">
        <v>22</v>
      </c>
      <c r="L366" s="177"/>
      <c r="M366" s="177"/>
      <c r="N366" s="177"/>
      <c r="O366" s="177"/>
      <c r="P366" s="177"/>
      <c r="Q366" s="177"/>
      <c r="R366" s="179"/>
      <c r="T366" s="180"/>
      <c r="U366" s="177"/>
      <c r="V366" s="177"/>
      <c r="W366" s="177"/>
      <c r="X366" s="177"/>
      <c r="Y366" s="177"/>
      <c r="Z366" s="177"/>
      <c r="AA366" s="181"/>
      <c r="AT366" s="182" t="s">
        <v>163</v>
      </c>
      <c r="AU366" s="182" t="s">
        <v>109</v>
      </c>
      <c r="AV366" s="10" t="s">
        <v>84</v>
      </c>
      <c r="AW366" s="10" t="s">
        <v>33</v>
      </c>
      <c r="AX366" s="10" t="s">
        <v>76</v>
      </c>
      <c r="AY366" s="182" t="s">
        <v>156</v>
      </c>
    </row>
    <row r="367" spans="2:65" s="11" customFormat="1" ht="16.5" customHeight="1">
      <c r="B367" s="183"/>
      <c r="C367" s="184"/>
      <c r="D367" s="184"/>
      <c r="E367" s="185" t="s">
        <v>22</v>
      </c>
      <c r="F367" s="258" t="s">
        <v>198</v>
      </c>
      <c r="G367" s="259"/>
      <c r="H367" s="259"/>
      <c r="I367" s="259"/>
      <c r="J367" s="184"/>
      <c r="K367" s="186">
        <v>11</v>
      </c>
      <c r="L367" s="184"/>
      <c r="M367" s="184"/>
      <c r="N367" s="184"/>
      <c r="O367" s="184"/>
      <c r="P367" s="184"/>
      <c r="Q367" s="184"/>
      <c r="R367" s="187"/>
      <c r="T367" s="188"/>
      <c r="U367" s="184"/>
      <c r="V367" s="184"/>
      <c r="W367" s="184"/>
      <c r="X367" s="184"/>
      <c r="Y367" s="184"/>
      <c r="Z367" s="184"/>
      <c r="AA367" s="189"/>
      <c r="AT367" s="190" t="s">
        <v>163</v>
      </c>
      <c r="AU367" s="190" t="s">
        <v>109</v>
      </c>
      <c r="AV367" s="11" t="s">
        <v>109</v>
      </c>
      <c r="AW367" s="11" t="s">
        <v>33</v>
      </c>
      <c r="AX367" s="11" t="s">
        <v>76</v>
      </c>
      <c r="AY367" s="190" t="s">
        <v>156</v>
      </c>
    </row>
    <row r="368" spans="2:65" s="10" customFormat="1" ht="16.5" customHeight="1">
      <c r="B368" s="176"/>
      <c r="C368" s="177"/>
      <c r="D368" s="177"/>
      <c r="E368" s="178" t="s">
        <v>22</v>
      </c>
      <c r="F368" s="260" t="s">
        <v>164</v>
      </c>
      <c r="G368" s="261"/>
      <c r="H368" s="261"/>
      <c r="I368" s="261"/>
      <c r="J368" s="177"/>
      <c r="K368" s="178" t="s">
        <v>22</v>
      </c>
      <c r="L368" s="177"/>
      <c r="M368" s="177"/>
      <c r="N368" s="177"/>
      <c r="O368" s="177"/>
      <c r="P368" s="177"/>
      <c r="Q368" s="177"/>
      <c r="R368" s="179"/>
      <c r="T368" s="180"/>
      <c r="U368" s="177"/>
      <c r="V368" s="177"/>
      <c r="W368" s="177"/>
      <c r="X368" s="177"/>
      <c r="Y368" s="177"/>
      <c r="Z368" s="177"/>
      <c r="AA368" s="181"/>
      <c r="AT368" s="182" t="s">
        <v>163</v>
      </c>
      <c r="AU368" s="182" t="s">
        <v>109</v>
      </c>
      <c r="AV368" s="10" t="s">
        <v>84</v>
      </c>
      <c r="AW368" s="10" t="s">
        <v>33</v>
      </c>
      <c r="AX368" s="10" t="s">
        <v>76</v>
      </c>
      <c r="AY368" s="182" t="s">
        <v>156</v>
      </c>
    </row>
    <row r="369" spans="2:65" s="11" customFormat="1" ht="16.5" customHeight="1">
      <c r="B369" s="183"/>
      <c r="C369" s="184"/>
      <c r="D369" s="184"/>
      <c r="E369" s="185" t="s">
        <v>22</v>
      </c>
      <c r="F369" s="258" t="s">
        <v>11</v>
      </c>
      <c r="G369" s="259"/>
      <c r="H369" s="259"/>
      <c r="I369" s="259"/>
      <c r="J369" s="184"/>
      <c r="K369" s="186">
        <v>15</v>
      </c>
      <c r="L369" s="184"/>
      <c r="M369" s="184"/>
      <c r="N369" s="184"/>
      <c r="O369" s="184"/>
      <c r="P369" s="184"/>
      <c r="Q369" s="184"/>
      <c r="R369" s="187"/>
      <c r="T369" s="188"/>
      <c r="U369" s="184"/>
      <c r="V369" s="184"/>
      <c r="W369" s="184"/>
      <c r="X369" s="184"/>
      <c r="Y369" s="184"/>
      <c r="Z369" s="184"/>
      <c r="AA369" s="189"/>
      <c r="AT369" s="190" t="s">
        <v>163</v>
      </c>
      <c r="AU369" s="190" t="s">
        <v>109</v>
      </c>
      <c r="AV369" s="11" t="s">
        <v>109</v>
      </c>
      <c r="AW369" s="11" t="s">
        <v>33</v>
      </c>
      <c r="AX369" s="11" t="s">
        <v>76</v>
      </c>
      <c r="AY369" s="190" t="s">
        <v>156</v>
      </c>
    </row>
    <row r="370" spans="2:65" s="12" customFormat="1" ht="16.5" customHeight="1">
      <c r="B370" s="191"/>
      <c r="C370" s="192"/>
      <c r="D370" s="192"/>
      <c r="E370" s="193" t="s">
        <v>22</v>
      </c>
      <c r="F370" s="262" t="s">
        <v>166</v>
      </c>
      <c r="G370" s="263"/>
      <c r="H370" s="263"/>
      <c r="I370" s="263"/>
      <c r="J370" s="192"/>
      <c r="K370" s="194">
        <v>191.6</v>
      </c>
      <c r="L370" s="192"/>
      <c r="M370" s="192"/>
      <c r="N370" s="192"/>
      <c r="O370" s="192"/>
      <c r="P370" s="192"/>
      <c r="Q370" s="192"/>
      <c r="R370" s="195"/>
      <c r="T370" s="196"/>
      <c r="U370" s="192"/>
      <c r="V370" s="192"/>
      <c r="W370" s="192"/>
      <c r="X370" s="192"/>
      <c r="Y370" s="192"/>
      <c r="Z370" s="192"/>
      <c r="AA370" s="197"/>
      <c r="AT370" s="198" t="s">
        <v>163</v>
      </c>
      <c r="AU370" s="198" t="s">
        <v>109</v>
      </c>
      <c r="AV370" s="12" t="s">
        <v>161</v>
      </c>
      <c r="AW370" s="12" t="s">
        <v>33</v>
      </c>
      <c r="AX370" s="12" t="s">
        <v>84</v>
      </c>
      <c r="AY370" s="198" t="s">
        <v>156</v>
      </c>
    </row>
    <row r="371" spans="2:65" s="1" customFormat="1" ht="38.25" customHeight="1">
      <c r="B371" s="37"/>
      <c r="C371" s="169" t="s">
        <v>268</v>
      </c>
      <c r="D371" s="169" t="s">
        <v>157</v>
      </c>
      <c r="E371" s="170" t="s">
        <v>373</v>
      </c>
      <c r="F371" s="265" t="s">
        <v>374</v>
      </c>
      <c r="G371" s="265"/>
      <c r="H371" s="265"/>
      <c r="I371" s="265"/>
      <c r="J371" s="171" t="s">
        <v>160</v>
      </c>
      <c r="K371" s="172">
        <v>185.2</v>
      </c>
      <c r="L371" s="266">
        <v>0</v>
      </c>
      <c r="M371" s="267"/>
      <c r="N371" s="275">
        <f>ROUND(L371*K371,2)</f>
        <v>0</v>
      </c>
      <c r="O371" s="275"/>
      <c r="P371" s="275"/>
      <c r="Q371" s="275"/>
      <c r="R371" s="39"/>
      <c r="T371" s="173" t="s">
        <v>22</v>
      </c>
      <c r="U371" s="46" t="s">
        <v>41</v>
      </c>
      <c r="V371" s="38"/>
      <c r="W371" s="174">
        <f>V371*K371</f>
        <v>0</v>
      </c>
      <c r="X371" s="174">
        <v>0</v>
      </c>
      <c r="Y371" s="174">
        <f>X371*K371</f>
        <v>0</v>
      </c>
      <c r="Z371" s="174">
        <v>0</v>
      </c>
      <c r="AA371" s="175">
        <f>Z371*K371</f>
        <v>0</v>
      </c>
      <c r="AR371" s="22" t="s">
        <v>215</v>
      </c>
      <c r="AT371" s="22" t="s">
        <v>157</v>
      </c>
      <c r="AU371" s="22" t="s">
        <v>109</v>
      </c>
      <c r="AY371" s="22" t="s">
        <v>156</v>
      </c>
      <c r="BE371" s="112">
        <f>IF(U371="základní",N371,0)</f>
        <v>0</v>
      </c>
      <c r="BF371" s="112">
        <f>IF(U371="snížená",N371,0)</f>
        <v>0</v>
      </c>
      <c r="BG371" s="112">
        <f>IF(U371="zákl. přenesená",N371,0)</f>
        <v>0</v>
      </c>
      <c r="BH371" s="112">
        <f>IF(U371="sníž. přenesená",N371,0)</f>
        <v>0</v>
      </c>
      <c r="BI371" s="112">
        <f>IF(U371="nulová",N371,0)</f>
        <v>0</v>
      </c>
      <c r="BJ371" s="22" t="s">
        <v>84</v>
      </c>
      <c r="BK371" s="112">
        <f>ROUND(L371*K371,2)</f>
        <v>0</v>
      </c>
      <c r="BL371" s="22" t="s">
        <v>215</v>
      </c>
      <c r="BM371" s="22" t="s">
        <v>375</v>
      </c>
    </row>
    <row r="372" spans="2:65" s="10" customFormat="1" ht="16.5" customHeight="1">
      <c r="B372" s="176"/>
      <c r="C372" s="177"/>
      <c r="D372" s="177"/>
      <c r="E372" s="178" t="s">
        <v>22</v>
      </c>
      <c r="F372" s="268" t="s">
        <v>189</v>
      </c>
      <c r="G372" s="269"/>
      <c r="H372" s="269"/>
      <c r="I372" s="269"/>
      <c r="J372" s="177"/>
      <c r="K372" s="178" t="s">
        <v>22</v>
      </c>
      <c r="L372" s="177"/>
      <c r="M372" s="177"/>
      <c r="N372" s="177"/>
      <c r="O372" s="177"/>
      <c r="P372" s="177"/>
      <c r="Q372" s="177"/>
      <c r="R372" s="179"/>
      <c r="T372" s="180"/>
      <c r="U372" s="177"/>
      <c r="V372" s="177"/>
      <c r="W372" s="177"/>
      <c r="X372" s="177"/>
      <c r="Y372" s="177"/>
      <c r="Z372" s="177"/>
      <c r="AA372" s="181"/>
      <c r="AT372" s="182" t="s">
        <v>163</v>
      </c>
      <c r="AU372" s="182" t="s">
        <v>109</v>
      </c>
      <c r="AV372" s="10" t="s">
        <v>84</v>
      </c>
      <c r="AW372" s="10" t="s">
        <v>33</v>
      </c>
      <c r="AX372" s="10" t="s">
        <v>76</v>
      </c>
      <c r="AY372" s="182" t="s">
        <v>156</v>
      </c>
    </row>
    <row r="373" spans="2:65" s="11" customFormat="1" ht="16.5" customHeight="1">
      <c r="B373" s="183"/>
      <c r="C373" s="184"/>
      <c r="D373" s="184"/>
      <c r="E373" s="185" t="s">
        <v>22</v>
      </c>
      <c r="F373" s="258" t="s">
        <v>190</v>
      </c>
      <c r="G373" s="259"/>
      <c r="H373" s="259"/>
      <c r="I373" s="259"/>
      <c r="J373" s="184"/>
      <c r="K373" s="186">
        <v>32.1</v>
      </c>
      <c r="L373" s="184"/>
      <c r="M373" s="184"/>
      <c r="N373" s="184"/>
      <c r="O373" s="184"/>
      <c r="P373" s="184"/>
      <c r="Q373" s="184"/>
      <c r="R373" s="187"/>
      <c r="T373" s="188"/>
      <c r="U373" s="184"/>
      <c r="V373" s="184"/>
      <c r="W373" s="184"/>
      <c r="X373" s="184"/>
      <c r="Y373" s="184"/>
      <c r="Z373" s="184"/>
      <c r="AA373" s="189"/>
      <c r="AT373" s="190" t="s">
        <v>163</v>
      </c>
      <c r="AU373" s="190" t="s">
        <v>109</v>
      </c>
      <c r="AV373" s="11" t="s">
        <v>109</v>
      </c>
      <c r="AW373" s="11" t="s">
        <v>33</v>
      </c>
      <c r="AX373" s="11" t="s">
        <v>76</v>
      </c>
      <c r="AY373" s="190" t="s">
        <v>156</v>
      </c>
    </row>
    <row r="374" spans="2:65" s="10" customFormat="1" ht="16.5" customHeight="1">
      <c r="B374" s="176"/>
      <c r="C374" s="177"/>
      <c r="D374" s="177"/>
      <c r="E374" s="178" t="s">
        <v>22</v>
      </c>
      <c r="F374" s="260" t="s">
        <v>179</v>
      </c>
      <c r="G374" s="261"/>
      <c r="H374" s="261"/>
      <c r="I374" s="261"/>
      <c r="J374" s="177"/>
      <c r="K374" s="178" t="s">
        <v>22</v>
      </c>
      <c r="L374" s="177"/>
      <c r="M374" s="177"/>
      <c r="N374" s="177"/>
      <c r="O374" s="177"/>
      <c r="P374" s="177"/>
      <c r="Q374" s="177"/>
      <c r="R374" s="179"/>
      <c r="T374" s="180"/>
      <c r="U374" s="177"/>
      <c r="V374" s="177"/>
      <c r="W374" s="177"/>
      <c r="X374" s="177"/>
      <c r="Y374" s="177"/>
      <c r="Z374" s="177"/>
      <c r="AA374" s="181"/>
      <c r="AT374" s="182" t="s">
        <v>163</v>
      </c>
      <c r="AU374" s="182" t="s">
        <v>109</v>
      </c>
      <c r="AV374" s="10" t="s">
        <v>84</v>
      </c>
      <c r="AW374" s="10" t="s">
        <v>33</v>
      </c>
      <c r="AX374" s="10" t="s">
        <v>76</v>
      </c>
      <c r="AY374" s="182" t="s">
        <v>156</v>
      </c>
    </row>
    <row r="375" spans="2:65" s="11" customFormat="1" ht="16.5" customHeight="1">
      <c r="B375" s="183"/>
      <c r="C375" s="184"/>
      <c r="D375" s="184"/>
      <c r="E375" s="185" t="s">
        <v>22</v>
      </c>
      <c r="F375" s="258" t="s">
        <v>191</v>
      </c>
      <c r="G375" s="259"/>
      <c r="H375" s="259"/>
      <c r="I375" s="259"/>
      <c r="J375" s="184"/>
      <c r="K375" s="186">
        <v>52.6</v>
      </c>
      <c r="L375" s="184"/>
      <c r="M375" s="184"/>
      <c r="N375" s="184"/>
      <c r="O375" s="184"/>
      <c r="P375" s="184"/>
      <c r="Q375" s="184"/>
      <c r="R375" s="187"/>
      <c r="T375" s="188"/>
      <c r="U375" s="184"/>
      <c r="V375" s="184"/>
      <c r="W375" s="184"/>
      <c r="X375" s="184"/>
      <c r="Y375" s="184"/>
      <c r="Z375" s="184"/>
      <c r="AA375" s="189"/>
      <c r="AT375" s="190" t="s">
        <v>163</v>
      </c>
      <c r="AU375" s="190" t="s">
        <v>109</v>
      </c>
      <c r="AV375" s="11" t="s">
        <v>109</v>
      </c>
      <c r="AW375" s="11" t="s">
        <v>33</v>
      </c>
      <c r="AX375" s="11" t="s">
        <v>76</v>
      </c>
      <c r="AY375" s="190" t="s">
        <v>156</v>
      </c>
    </row>
    <row r="376" spans="2:65" s="10" customFormat="1" ht="16.5" customHeight="1">
      <c r="B376" s="176"/>
      <c r="C376" s="177"/>
      <c r="D376" s="177"/>
      <c r="E376" s="178" t="s">
        <v>22</v>
      </c>
      <c r="F376" s="260" t="s">
        <v>192</v>
      </c>
      <c r="G376" s="261"/>
      <c r="H376" s="261"/>
      <c r="I376" s="261"/>
      <c r="J376" s="177"/>
      <c r="K376" s="178" t="s">
        <v>22</v>
      </c>
      <c r="L376" s="177"/>
      <c r="M376" s="177"/>
      <c r="N376" s="177"/>
      <c r="O376" s="177"/>
      <c r="P376" s="177"/>
      <c r="Q376" s="177"/>
      <c r="R376" s="179"/>
      <c r="T376" s="180"/>
      <c r="U376" s="177"/>
      <c r="V376" s="177"/>
      <c r="W376" s="177"/>
      <c r="X376" s="177"/>
      <c r="Y376" s="177"/>
      <c r="Z376" s="177"/>
      <c r="AA376" s="181"/>
      <c r="AT376" s="182" t="s">
        <v>163</v>
      </c>
      <c r="AU376" s="182" t="s">
        <v>109</v>
      </c>
      <c r="AV376" s="10" t="s">
        <v>84</v>
      </c>
      <c r="AW376" s="10" t="s">
        <v>33</v>
      </c>
      <c r="AX376" s="10" t="s">
        <v>76</v>
      </c>
      <c r="AY376" s="182" t="s">
        <v>156</v>
      </c>
    </row>
    <row r="377" spans="2:65" s="11" customFormat="1" ht="16.5" customHeight="1">
      <c r="B377" s="183"/>
      <c r="C377" s="184"/>
      <c r="D377" s="184"/>
      <c r="E377" s="185" t="s">
        <v>22</v>
      </c>
      <c r="F377" s="258" t="s">
        <v>191</v>
      </c>
      <c r="G377" s="259"/>
      <c r="H377" s="259"/>
      <c r="I377" s="259"/>
      <c r="J377" s="184"/>
      <c r="K377" s="186">
        <v>52.6</v>
      </c>
      <c r="L377" s="184"/>
      <c r="M377" s="184"/>
      <c r="N377" s="184"/>
      <c r="O377" s="184"/>
      <c r="P377" s="184"/>
      <c r="Q377" s="184"/>
      <c r="R377" s="187"/>
      <c r="T377" s="188"/>
      <c r="U377" s="184"/>
      <c r="V377" s="184"/>
      <c r="W377" s="184"/>
      <c r="X377" s="184"/>
      <c r="Y377" s="184"/>
      <c r="Z377" s="184"/>
      <c r="AA377" s="189"/>
      <c r="AT377" s="190" t="s">
        <v>163</v>
      </c>
      <c r="AU377" s="190" t="s">
        <v>109</v>
      </c>
      <c r="AV377" s="11" t="s">
        <v>109</v>
      </c>
      <c r="AW377" s="11" t="s">
        <v>33</v>
      </c>
      <c r="AX377" s="11" t="s">
        <v>76</v>
      </c>
      <c r="AY377" s="190" t="s">
        <v>156</v>
      </c>
    </row>
    <row r="378" spans="2:65" s="10" customFormat="1" ht="16.5" customHeight="1">
      <c r="B378" s="176"/>
      <c r="C378" s="177"/>
      <c r="D378" s="177"/>
      <c r="E378" s="178" t="s">
        <v>22</v>
      </c>
      <c r="F378" s="260" t="s">
        <v>195</v>
      </c>
      <c r="G378" s="261"/>
      <c r="H378" s="261"/>
      <c r="I378" s="261"/>
      <c r="J378" s="177"/>
      <c r="K378" s="178" t="s">
        <v>22</v>
      </c>
      <c r="L378" s="177"/>
      <c r="M378" s="177"/>
      <c r="N378" s="177"/>
      <c r="O378" s="177"/>
      <c r="P378" s="177"/>
      <c r="Q378" s="177"/>
      <c r="R378" s="179"/>
      <c r="T378" s="180"/>
      <c r="U378" s="177"/>
      <c r="V378" s="177"/>
      <c r="W378" s="177"/>
      <c r="X378" s="177"/>
      <c r="Y378" s="177"/>
      <c r="Z378" s="177"/>
      <c r="AA378" s="181"/>
      <c r="AT378" s="182" t="s">
        <v>163</v>
      </c>
      <c r="AU378" s="182" t="s">
        <v>109</v>
      </c>
      <c r="AV378" s="10" t="s">
        <v>84</v>
      </c>
      <c r="AW378" s="10" t="s">
        <v>33</v>
      </c>
      <c r="AX378" s="10" t="s">
        <v>76</v>
      </c>
      <c r="AY378" s="182" t="s">
        <v>156</v>
      </c>
    </row>
    <row r="379" spans="2:65" s="11" customFormat="1" ht="16.5" customHeight="1">
      <c r="B379" s="183"/>
      <c r="C379" s="184"/>
      <c r="D379" s="184"/>
      <c r="E379" s="185" t="s">
        <v>22</v>
      </c>
      <c r="F379" s="258" t="s">
        <v>196</v>
      </c>
      <c r="G379" s="259"/>
      <c r="H379" s="259"/>
      <c r="I379" s="259"/>
      <c r="J379" s="184"/>
      <c r="K379" s="186">
        <v>26.7</v>
      </c>
      <c r="L379" s="184"/>
      <c r="M379" s="184"/>
      <c r="N379" s="184"/>
      <c r="O379" s="184"/>
      <c r="P379" s="184"/>
      <c r="Q379" s="184"/>
      <c r="R379" s="187"/>
      <c r="T379" s="188"/>
      <c r="U379" s="184"/>
      <c r="V379" s="184"/>
      <c r="W379" s="184"/>
      <c r="X379" s="184"/>
      <c r="Y379" s="184"/>
      <c r="Z379" s="184"/>
      <c r="AA379" s="189"/>
      <c r="AT379" s="190" t="s">
        <v>163</v>
      </c>
      <c r="AU379" s="190" t="s">
        <v>109</v>
      </c>
      <c r="AV379" s="11" t="s">
        <v>109</v>
      </c>
      <c r="AW379" s="11" t="s">
        <v>33</v>
      </c>
      <c r="AX379" s="11" t="s">
        <v>76</v>
      </c>
      <c r="AY379" s="190" t="s">
        <v>156</v>
      </c>
    </row>
    <row r="380" spans="2:65" s="10" customFormat="1" ht="16.5" customHeight="1">
      <c r="B380" s="176"/>
      <c r="C380" s="177"/>
      <c r="D380" s="177"/>
      <c r="E380" s="178" t="s">
        <v>22</v>
      </c>
      <c r="F380" s="260" t="s">
        <v>197</v>
      </c>
      <c r="G380" s="261"/>
      <c r="H380" s="261"/>
      <c r="I380" s="261"/>
      <c r="J380" s="177"/>
      <c r="K380" s="178" t="s">
        <v>22</v>
      </c>
      <c r="L380" s="177"/>
      <c r="M380" s="177"/>
      <c r="N380" s="177"/>
      <c r="O380" s="177"/>
      <c r="P380" s="177"/>
      <c r="Q380" s="177"/>
      <c r="R380" s="179"/>
      <c r="T380" s="180"/>
      <c r="U380" s="177"/>
      <c r="V380" s="177"/>
      <c r="W380" s="177"/>
      <c r="X380" s="177"/>
      <c r="Y380" s="177"/>
      <c r="Z380" s="177"/>
      <c r="AA380" s="181"/>
      <c r="AT380" s="182" t="s">
        <v>163</v>
      </c>
      <c r="AU380" s="182" t="s">
        <v>109</v>
      </c>
      <c r="AV380" s="10" t="s">
        <v>84</v>
      </c>
      <c r="AW380" s="10" t="s">
        <v>33</v>
      </c>
      <c r="AX380" s="10" t="s">
        <v>76</v>
      </c>
      <c r="AY380" s="182" t="s">
        <v>156</v>
      </c>
    </row>
    <row r="381" spans="2:65" s="11" customFormat="1" ht="16.5" customHeight="1">
      <c r="B381" s="183"/>
      <c r="C381" s="184"/>
      <c r="D381" s="184"/>
      <c r="E381" s="185" t="s">
        <v>22</v>
      </c>
      <c r="F381" s="258" t="s">
        <v>198</v>
      </c>
      <c r="G381" s="259"/>
      <c r="H381" s="259"/>
      <c r="I381" s="259"/>
      <c r="J381" s="184"/>
      <c r="K381" s="186">
        <v>11</v>
      </c>
      <c r="L381" s="184"/>
      <c r="M381" s="184"/>
      <c r="N381" s="184"/>
      <c r="O381" s="184"/>
      <c r="P381" s="184"/>
      <c r="Q381" s="184"/>
      <c r="R381" s="187"/>
      <c r="T381" s="188"/>
      <c r="U381" s="184"/>
      <c r="V381" s="184"/>
      <c r="W381" s="184"/>
      <c r="X381" s="184"/>
      <c r="Y381" s="184"/>
      <c r="Z381" s="184"/>
      <c r="AA381" s="189"/>
      <c r="AT381" s="190" t="s">
        <v>163</v>
      </c>
      <c r="AU381" s="190" t="s">
        <v>109</v>
      </c>
      <c r="AV381" s="11" t="s">
        <v>109</v>
      </c>
      <c r="AW381" s="11" t="s">
        <v>33</v>
      </c>
      <c r="AX381" s="11" t="s">
        <v>76</v>
      </c>
      <c r="AY381" s="190" t="s">
        <v>156</v>
      </c>
    </row>
    <row r="382" spans="2:65" s="10" customFormat="1" ht="16.5" customHeight="1">
      <c r="B382" s="176"/>
      <c r="C382" s="177"/>
      <c r="D382" s="177"/>
      <c r="E382" s="178" t="s">
        <v>22</v>
      </c>
      <c r="F382" s="260" t="s">
        <v>164</v>
      </c>
      <c r="G382" s="261"/>
      <c r="H382" s="261"/>
      <c r="I382" s="261"/>
      <c r="J382" s="177"/>
      <c r="K382" s="178" t="s">
        <v>22</v>
      </c>
      <c r="L382" s="177"/>
      <c r="M382" s="177"/>
      <c r="N382" s="177"/>
      <c r="O382" s="177"/>
      <c r="P382" s="177"/>
      <c r="Q382" s="177"/>
      <c r="R382" s="179"/>
      <c r="T382" s="180"/>
      <c r="U382" s="177"/>
      <c r="V382" s="177"/>
      <c r="W382" s="177"/>
      <c r="X382" s="177"/>
      <c r="Y382" s="177"/>
      <c r="Z382" s="177"/>
      <c r="AA382" s="181"/>
      <c r="AT382" s="182" t="s">
        <v>163</v>
      </c>
      <c r="AU382" s="182" t="s">
        <v>109</v>
      </c>
      <c r="AV382" s="10" t="s">
        <v>84</v>
      </c>
      <c r="AW382" s="10" t="s">
        <v>33</v>
      </c>
      <c r="AX382" s="10" t="s">
        <v>76</v>
      </c>
      <c r="AY382" s="182" t="s">
        <v>156</v>
      </c>
    </row>
    <row r="383" spans="2:65" s="11" customFormat="1" ht="16.5" customHeight="1">
      <c r="B383" s="183"/>
      <c r="C383" s="184"/>
      <c r="D383" s="184"/>
      <c r="E383" s="185" t="s">
        <v>22</v>
      </c>
      <c r="F383" s="258" t="s">
        <v>199</v>
      </c>
      <c r="G383" s="259"/>
      <c r="H383" s="259"/>
      <c r="I383" s="259"/>
      <c r="J383" s="184"/>
      <c r="K383" s="186">
        <v>10.199999999999999</v>
      </c>
      <c r="L383" s="184"/>
      <c r="M383" s="184"/>
      <c r="N383" s="184"/>
      <c r="O383" s="184"/>
      <c r="P383" s="184"/>
      <c r="Q383" s="184"/>
      <c r="R383" s="187"/>
      <c r="T383" s="188"/>
      <c r="U383" s="184"/>
      <c r="V383" s="184"/>
      <c r="W383" s="184"/>
      <c r="X383" s="184"/>
      <c r="Y383" s="184"/>
      <c r="Z383" s="184"/>
      <c r="AA383" s="189"/>
      <c r="AT383" s="190" t="s">
        <v>163</v>
      </c>
      <c r="AU383" s="190" t="s">
        <v>109</v>
      </c>
      <c r="AV383" s="11" t="s">
        <v>109</v>
      </c>
      <c r="AW383" s="11" t="s">
        <v>33</v>
      </c>
      <c r="AX383" s="11" t="s">
        <v>76</v>
      </c>
      <c r="AY383" s="190" t="s">
        <v>156</v>
      </c>
    </row>
    <row r="384" spans="2:65" s="12" customFormat="1" ht="16.5" customHeight="1">
      <c r="B384" s="191"/>
      <c r="C384" s="192"/>
      <c r="D384" s="192"/>
      <c r="E384" s="193" t="s">
        <v>22</v>
      </c>
      <c r="F384" s="262" t="s">
        <v>166</v>
      </c>
      <c r="G384" s="263"/>
      <c r="H384" s="263"/>
      <c r="I384" s="263"/>
      <c r="J384" s="192"/>
      <c r="K384" s="194">
        <v>185.2</v>
      </c>
      <c r="L384" s="192"/>
      <c r="M384" s="192"/>
      <c r="N384" s="192"/>
      <c r="O384" s="192"/>
      <c r="P384" s="192"/>
      <c r="Q384" s="192"/>
      <c r="R384" s="195"/>
      <c r="T384" s="196"/>
      <c r="U384" s="192"/>
      <c r="V384" s="192"/>
      <c r="W384" s="192"/>
      <c r="X384" s="192"/>
      <c r="Y384" s="192"/>
      <c r="Z384" s="192"/>
      <c r="AA384" s="197"/>
      <c r="AT384" s="198" t="s">
        <v>163</v>
      </c>
      <c r="AU384" s="198" t="s">
        <v>109</v>
      </c>
      <c r="AV384" s="12" t="s">
        <v>161</v>
      </c>
      <c r="AW384" s="12" t="s">
        <v>33</v>
      </c>
      <c r="AX384" s="12" t="s">
        <v>84</v>
      </c>
      <c r="AY384" s="198" t="s">
        <v>156</v>
      </c>
    </row>
    <row r="385" spans="2:63" s="1" customFormat="1" ht="49.9" customHeight="1">
      <c r="B385" s="37"/>
      <c r="C385" s="38"/>
      <c r="D385" s="160" t="s">
        <v>376</v>
      </c>
      <c r="E385" s="38"/>
      <c r="F385" s="38"/>
      <c r="G385" s="38"/>
      <c r="H385" s="38"/>
      <c r="I385" s="38"/>
      <c r="J385" s="38"/>
      <c r="K385" s="38"/>
      <c r="L385" s="38"/>
      <c r="M385" s="38"/>
      <c r="N385" s="280">
        <f>BK385</f>
        <v>0</v>
      </c>
      <c r="O385" s="281"/>
      <c r="P385" s="281"/>
      <c r="Q385" s="281"/>
      <c r="R385" s="39"/>
      <c r="T385" s="149"/>
      <c r="U385" s="58"/>
      <c r="V385" s="58"/>
      <c r="W385" s="58"/>
      <c r="X385" s="58"/>
      <c r="Y385" s="58"/>
      <c r="Z385" s="58"/>
      <c r="AA385" s="60"/>
      <c r="AT385" s="22" t="s">
        <v>75</v>
      </c>
      <c r="AU385" s="22" t="s">
        <v>76</v>
      </c>
      <c r="AY385" s="22" t="s">
        <v>377</v>
      </c>
      <c r="BK385" s="112">
        <v>0</v>
      </c>
    </row>
    <row r="386" spans="2:63" s="1" customFormat="1" ht="6.95" customHeight="1">
      <c r="B386" s="61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3"/>
    </row>
  </sheetData>
  <sheetProtection algorithmName="SHA-512" hashValue="/2JZm4G9LecyUHVF6dmGJY1m6en6Ce8bsv+DhzSaWMF6gQqpQYlOurJYshSAvWxtzCaPEW62ofSkSF+dtR354w==" saltValue="Ze6Mf0vU9Aw70OOhHzRul8W4xHvJi6cmRZCKIgFXw5yn9rBBfQLrBO1aajU2HONbmzBCHBpIeIBtZZq+WJ1ykw==" spinCount="10" sheet="1" objects="1" scenarios="1" formatColumns="0" formatRows="0"/>
  <mergeCells count="421">
    <mergeCell ref="L211:M211"/>
    <mergeCell ref="N211:Q211"/>
    <mergeCell ref="L212:M212"/>
    <mergeCell ref="N212:Q212"/>
    <mergeCell ref="N214:Q214"/>
    <mergeCell ref="N209:Q209"/>
    <mergeCell ref="N213:Q213"/>
    <mergeCell ref="N206:Q206"/>
    <mergeCell ref="F207:I207"/>
    <mergeCell ref="F210:I210"/>
    <mergeCell ref="L207:M207"/>
    <mergeCell ref="N207:Q207"/>
    <mergeCell ref="F208:I208"/>
    <mergeCell ref="L208:M208"/>
    <mergeCell ref="N208:Q208"/>
    <mergeCell ref="L210:M210"/>
    <mergeCell ref="N210:Q210"/>
    <mergeCell ref="F198:I198"/>
    <mergeCell ref="F199:I199"/>
    <mergeCell ref="F200:I200"/>
    <mergeCell ref="F201:I201"/>
    <mergeCell ref="N195:Q195"/>
    <mergeCell ref="N196:Q196"/>
    <mergeCell ref="F202:I202"/>
    <mergeCell ref="F205:I205"/>
    <mergeCell ref="F203:I203"/>
    <mergeCell ref="L203:M203"/>
    <mergeCell ref="N203:Q203"/>
    <mergeCell ref="F204:I204"/>
    <mergeCell ref="L205:M205"/>
    <mergeCell ref="N205:Q205"/>
    <mergeCell ref="F190:I190"/>
    <mergeCell ref="F191:I191"/>
    <mergeCell ref="F192:I192"/>
    <mergeCell ref="L192:M192"/>
    <mergeCell ref="N192:Q192"/>
    <mergeCell ref="N187:Q187"/>
    <mergeCell ref="N193:Q193"/>
    <mergeCell ref="F194:I194"/>
    <mergeCell ref="F197:I197"/>
    <mergeCell ref="L194:M194"/>
    <mergeCell ref="N194:Q194"/>
    <mergeCell ref="L197:M197"/>
    <mergeCell ref="N197:Q197"/>
    <mergeCell ref="L186:M186"/>
    <mergeCell ref="N186:Q186"/>
    <mergeCell ref="F186:I186"/>
    <mergeCell ref="F189:I189"/>
    <mergeCell ref="F188:I188"/>
    <mergeCell ref="L188:M188"/>
    <mergeCell ref="N188:Q188"/>
    <mergeCell ref="L189:M189"/>
    <mergeCell ref="N189:Q189"/>
    <mergeCell ref="F179:I179"/>
    <mergeCell ref="F182:I182"/>
    <mergeCell ref="F180:I180"/>
    <mergeCell ref="F181:I181"/>
    <mergeCell ref="F183:I183"/>
    <mergeCell ref="F184:I184"/>
    <mergeCell ref="F185:I185"/>
    <mergeCell ref="L185:M185"/>
    <mergeCell ref="N185:Q185"/>
    <mergeCell ref="F172:I172"/>
    <mergeCell ref="F173:I173"/>
    <mergeCell ref="F174:I174"/>
    <mergeCell ref="F175:I175"/>
    <mergeCell ref="F176:I176"/>
    <mergeCell ref="F177:I177"/>
    <mergeCell ref="L177:M177"/>
    <mergeCell ref="N177:Q177"/>
    <mergeCell ref="F178:I178"/>
    <mergeCell ref="L153:M153"/>
    <mergeCell ref="N153:Q153"/>
    <mergeCell ref="F154:I154"/>
    <mergeCell ref="F155:I155"/>
    <mergeCell ref="F156:I156"/>
    <mergeCell ref="F170:I170"/>
    <mergeCell ref="F171:I171"/>
    <mergeCell ref="L171:M171"/>
    <mergeCell ref="N171:Q171"/>
    <mergeCell ref="L144:M144"/>
    <mergeCell ref="N144:Q144"/>
    <mergeCell ref="F145:I145"/>
    <mergeCell ref="F146:I146"/>
    <mergeCell ref="F147:I147"/>
    <mergeCell ref="N143:Q143"/>
    <mergeCell ref="F148:I148"/>
    <mergeCell ref="F151:I151"/>
    <mergeCell ref="F149:I149"/>
    <mergeCell ref="L149:M149"/>
    <mergeCell ref="N149:Q149"/>
    <mergeCell ref="F150:I150"/>
    <mergeCell ref="L137:M137"/>
    <mergeCell ref="N137:Q137"/>
    <mergeCell ref="N129:Q129"/>
    <mergeCell ref="N130:Q130"/>
    <mergeCell ref="N131:Q131"/>
    <mergeCell ref="F138:I138"/>
    <mergeCell ref="F141:I141"/>
    <mergeCell ref="F139:I139"/>
    <mergeCell ref="F140:I140"/>
    <mergeCell ref="M125:Q125"/>
    <mergeCell ref="M126:Q126"/>
    <mergeCell ref="F128:I128"/>
    <mergeCell ref="F134:I134"/>
    <mergeCell ref="L128:M128"/>
    <mergeCell ref="N128:Q128"/>
    <mergeCell ref="F132:I132"/>
    <mergeCell ref="L132:M132"/>
    <mergeCell ref="N132:Q132"/>
    <mergeCell ref="F133:I133"/>
    <mergeCell ref="N107:Q107"/>
    <mergeCell ref="N108:Q108"/>
    <mergeCell ref="N109:Q109"/>
    <mergeCell ref="N110:Q110"/>
    <mergeCell ref="L112:Q112"/>
    <mergeCell ref="C118:Q118"/>
    <mergeCell ref="F120:P120"/>
    <mergeCell ref="F121:P121"/>
    <mergeCell ref="M123:P123"/>
    <mergeCell ref="N97:Q97"/>
    <mergeCell ref="N98:Q98"/>
    <mergeCell ref="N99:Q99"/>
    <mergeCell ref="N100:Q100"/>
    <mergeCell ref="N101:Q101"/>
    <mergeCell ref="N102:Q102"/>
    <mergeCell ref="N104:Q104"/>
    <mergeCell ref="N105:Q105"/>
    <mergeCell ref="N106:Q106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H36:J36"/>
    <mergeCell ref="M36:P36"/>
    <mergeCell ref="L38:P38"/>
    <mergeCell ref="C76:Q76"/>
    <mergeCell ref="F79:P79"/>
    <mergeCell ref="F78:P78"/>
    <mergeCell ref="M81:P81"/>
    <mergeCell ref="M83:Q83"/>
    <mergeCell ref="M84:Q84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E15:L15"/>
    <mergeCell ref="O15:P15"/>
    <mergeCell ref="O17:P17"/>
    <mergeCell ref="O18:P18"/>
    <mergeCell ref="O20:P20"/>
    <mergeCell ref="O21:P21"/>
    <mergeCell ref="E24:L24"/>
    <mergeCell ref="S2:AC2"/>
    <mergeCell ref="M27:P27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N385:Q385"/>
    <mergeCell ref="N222:Q222"/>
    <mergeCell ref="N233:Q233"/>
    <mergeCell ref="N232:Q232"/>
    <mergeCell ref="N243:Q243"/>
    <mergeCell ref="N253:Q253"/>
    <mergeCell ref="N267:Q267"/>
    <mergeCell ref="N281:Q281"/>
    <mergeCell ref="N283:Q283"/>
    <mergeCell ref="N289:Q289"/>
    <mergeCell ref="N290:Q290"/>
    <mergeCell ref="N296:Q296"/>
    <mergeCell ref="N282:Q282"/>
    <mergeCell ref="F371:I371"/>
    <mergeCell ref="L371:M371"/>
    <mergeCell ref="F372:I372"/>
    <mergeCell ref="F373:I373"/>
    <mergeCell ref="F374:I374"/>
    <mergeCell ref="F375:I375"/>
    <mergeCell ref="F376:I376"/>
    <mergeCell ref="N323:Q323"/>
    <mergeCell ref="N312:Q312"/>
    <mergeCell ref="N313:Q313"/>
    <mergeCell ref="N315:Q315"/>
    <mergeCell ref="N321:Q321"/>
    <mergeCell ref="N322:Q322"/>
    <mergeCell ref="N324:Q324"/>
    <mergeCell ref="N326:Q326"/>
    <mergeCell ref="N343:Q343"/>
    <mergeCell ref="N357:Q357"/>
    <mergeCell ref="N371:Q371"/>
    <mergeCell ref="N314:Q314"/>
    <mergeCell ref="N325:Q325"/>
    <mergeCell ref="N342:Q342"/>
    <mergeCell ref="F362:I362"/>
    <mergeCell ref="F363:I363"/>
    <mergeCell ref="F364:I364"/>
    <mergeCell ref="F366:I366"/>
    <mergeCell ref="F365:I365"/>
    <mergeCell ref="F367:I367"/>
    <mergeCell ref="F368:I368"/>
    <mergeCell ref="F369:I369"/>
    <mergeCell ref="F370:I370"/>
    <mergeCell ref="F354:I354"/>
    <mergeCell ref="F355:I355"/>
    <mergeCell ref="F356:I356"/>
    <mergeCell ref="F357:I357"/>
    <mergeCell ref="L357:M357"/>
    <mergeCell ref="F358:I358"/>
    <mergeCell ref="F359:I359"/>
    <mergeCell ref="F360:I360"/>
    <mergeCell ref="F361:I361"/>
    <mergeCell ref="F345:I345"/>
    <mergeCell ref="F346:I346"/>
    <mergeCell ref="F347:I347"/>
    <mergeCell ref="F348:I348"/>
    <mergeCell ref="F349:I349"/>
    <mergeCell ref="F350:I350"/>
    <mergeCell ref="F351:I351"/>
    <mergeCell ref="F353:I353"/>
    <mergeCell ref="F352:I352"/>
    <mergeCell ref="F336:I336"/>
    <mergeCell ref="F337:I337"/>
    <mergeCell ref="F338:I338"/>
    <mergeCell ref="F339:I339"/>
    <mergeCell ref="F340:I340"/>
    <mergeCell ref="F341:I341"/>
    <mergeCell ref="F343:I343"/>
    <mergeCell ref="L343:M343"/>
    <mergeCell ref="F344:I344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17:I317"/>
    <mergeCell ref="F318:I318"/>
    <mergeCell ref="F319:I319"/>
    <mergeCell ref="F320:I320"/>
    <mergeCell ref="L321:M321"/>
    <mergeCell ref="L322:M322"/>
    <mergeCell ref="L323:M323"/>
    <mergeCell ref="L324:M324"/>
    <mergeCell ref="L326:M326"/>
    <mergeCell ref="F321:I321"/>
    <mergeCell ref="F323:I323"/>
    <mergeCell ref="F322:I322"/>
    <mergeCell ref="F324:I324"/>
    <mergeCell ref="F326:I326"/>
    <mergeCell ref="F310:I310"/>
    <mergeCell ref="F311:I311"/>
    <mergeCell ref="F312:I312"/>
    <mergeCell ref="F313:I313"/>
    <mergeCell ref="L312:M312"/>
    <mergeCell ref="L313:M313"/>
    <mergeCell ref="F315:I315"/>
    <mergeCell ref="L315:M315"/>
    <mergeCell ref="F316:I316"/>
    <mergeCell ref="F301:I301"/>
    <mergeCell ref="F302:I302"/>
    <mergeCell ref="F303:I303"/>
    <mergeCell ref="F304:I304"/>
    <mergeCell ref="F305:I305"/>
    <mergeCell ref="F306:I306"/>
    <mergeCell ref="F307:I307"/>
    <mergeCell ref="F308:I308"/>
    <mergeCell ref="F309:I309"/>
    <mergeCell ref="F293:I293"/>
    <mergeCell ref="F294:I294"/>
    <mergeCell ref="F295:I295"/>
    <mergeCell ref="F296:I296"/>
    <mergeCell ref="L296:M296"/>
    <mergeCell ref="F297:I297"/>
    <mergeCell ref="F298:I298"/>
    <mergeCell ref="F300:I300"/>
    <mergeCell ref="F299:I299"/>
    <mergeCell ref="F286:I286"/>
    <mergeCell ref="F287:I287"/>
    <mergeCell ref="F289:I289"/>
    <mergeCell ref="F288:I288"/>
    <mergeCell ref="L289:M289"/>
    <mergeCell ref="F290:I290"/>
    <mergeCell ref="L290:M290"/>
    <mergeCell ref="F291:I291"/>
    <mergeCell ref="F292:I292"/>
    <mergeCell ref="F278:I278"/>
    <mergeCell ref="F279:I279"/>
    <mergeCell ref="F280:I280"/>
    <mergeCell ref="F281:I281"/>
    <mergeCell ref="L281:M281"/>
    <mergeCell ref="F283:I283"/>
    <mergeCell ref="L283:M283"/>
    <mergeCell ref="F284:I284"/>
    <mergeCell ref="F285:I285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7:I277"/>
    <mergeCell ref="F276:I276"/>
    <mergeCell ref="F260:I260"/>
    <mergeCell ref="F261:I261"/>
    <mergeCell ref="F262:I262"/>
    <mergeCell ref="F264:I264"/>
    <mergeCell ref="F263:I263"/>
    <mergeCell ref="F265:I265"/>
    <mergeCell ref="F266:I266"/>
    <mergeCell ref="F267:I267"/>
    <mergeCell ref="L267:M267"/>
    <mergeCell ref="F252:I252"/>
    <mergeCell ref="F253:I253"/>
    <mergeCell ref="L253:M253"/>
    <mergeCell ref="F254:I254"/>
    <mergeCell ref="F255:I255"/>
    <mergeCell ref="F256:I256"/>
    <mergeCell ref="F257:I257"/>
    <mergeCell ref="F258:I258"/>
    <mergeCell ref="F259:I259"/>
    <mergeCell ref="F243:I243"/>
    <mergeCell ref="L243:M243"/>
    <mergeCell ref="F244:I244"/>
    <mergeCell ref="F245:I245"/>
    <mergeCell ref="F246:I246"/>
    <mergeCell ref="F247:I247"/>
    <mergeCell ref="F248:I248"/>
    <mergeCell ref="F249:I249"/>
    <mergeCell ref="F251:I251"/>
    <mergeCell ref="F250:I250"/>
    <mergeCell ref="F234:I234"/>
    <mergeCell ref="F235:I235"/>
    <mergeCell ref="F236:I236"/>
    <mergeCell ref="F238:I238"/>
    <mergeCell ref="F237:I237"/>
    <mergeCell ref="F239:I239"/>
    <mergeCell ref="F240:I240"/>
    <mergeCell ref="F241:I241"/>
    <mergeCell ref="F242:I242"/>
    <mergeCell ref="F227:I227"/>
    <mergeCell ref="F228:I228"/>
    <mergeCell ref="F229:I229"/>
    <mergeCell ref="F230:I230"/>
    <mergeCell ref="F231:I231"/>
    <mergeCell ref="F232:I232"/>
    <mergeCell ref="L232:M232"/>
    <mergeCell ref="F233:I233"/>
    <mergeCell ref="L233:M233"/>
    <mergeCell ref="L214:M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L222:M222"/>
    <mergeCell ref="D105:H105"/>
    <mergeCell ref="D106:H106"/>
    <mergeCell ref="D108:H108"/>
    <mergeCell ref="D109:H109"/>
    <mergeCell ref="F157:I157"/>
    <mergeCell ref="F160:I160"/>
    <mergeCell ref="F158:I158"/>
    <mergeCell ref="F159:I159"/>
    <mergeCell ref="F161:I161"/>
    <mergeCell ref="F135:I135"/>
    <mergeCell ref="F136:I136"/>
    <mergeCell ref="F137:I137"/>
    <mergeCell ref="F142:I142"/>
    <mergeCell ref="F144:I144"/>
    <mergeCell ref="F152:I152"/>
    <mergeCell ref="F153:I153"/>
    <mergeCell ref="F379:I379"/>
    <mergeCell ref="F377:I377"/>
    <mergeCell ref="F378:I378"/>
    <mergeCell ref="F380:I380"/>
    <mergeCell ref="F381:I381"/>
    <mergeCell ref="F382:I382"/>
    <mergeCell ref="F383:I383"/>
    <mergeCell ref="F384:I384"/>
    <mergeCell ref="D107:H107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211:I211"/>
    <mergeCell ref="F214:I214"/>
    <mergeCell ref="F212:I212"/>
    <mergeCell ref="F223:I223"/>
    <mergeCell ref="F224:I224"/>
    <mergeCell ref="F226:I226"/>
    <mergeCell ref="F225:I225"/>
  </mergeCells>
  <hyperlinks>
    <hyperlink ref="F1:G1" location="C2" display="1) Krycí list rozpočtu"/>
    <hyperlink ref="H1:K1" location="C86" display="2) Rekapitulace rozpočtu"/>
    <hyperlink ref="L1" location="C12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5"/>
      <c r="C1" s="15"/>
      <c r="D1" s="16" t="s">
        <v>1</v>
      </c>
      <c r="E1" s="15"/>
      <c r="F1" s="17" t="s">
        <v>104</v>
      </c>
      <c r="G1" s="17"/>
      <c r="H1" s="282" t="s">
        <v>105</v>
      </c>
      <c r="I1" s="282"/>
      <c r="J1" s="282"/>
      <c r="K1" s="282"/>
      <c r="L1" s="17" t="s">
        <v>106</v>
      </c>
      <c r="M1" s="15"/>
      <c r="N1" s="15"/>
      <c r="O1" s="16" t="s">
        <v>107</v>
      </c>
      <c r="P1" s="15"/>
      <c r="Q1" s="15"/>
      <c r="R1" s="15"/>
      <c r="S1" s="17" t="s">
        <v>108</v>
      </c>
      <c r="T1" s="17"/>
      <c r="U1" s="121"/>
      <c r="V1" s="121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227" t="s">
        <v>8</v>
      </c>
      <c r="T2" s="228"/>
      <c r="U2" s="228"/>
      <c r="V2" s="228"/>
      <c r="W2" s="228"/>
      <c r="X2" s="228"/>
      <c r="Y2" s="228"/>
      <c r="Z2" s="228"/>
      <c r="AA2" s="228"/>
      <c r="AB2" s="228"/>
      <c r="AC2" s="228"/>
      <c r="AT2" s="22" t="s">
        <v>88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109</v>
      </c>
    </row>
    <row r="4" spans="1:66" ht="36.950000000000003" customHeight="1">
      <c r="B4" s="26"/>
      <c r="C4" s="225" t="s">
        <v>110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7"/>
      <c r="T4" s="21" t="s">
        <v>13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19</v>
      </c>
      <c r="E6" s="29"/>
      <c r="F6" s="283" t="str">
        <f>'Rekapitulace stavby'!K6</f>
        <v>Rekonstrukce bytu - 2. patro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s="1" customFormat="1" ht="32.85" customHeight="1">
      <c r="B7" s="37"/>
      <c r="C7" s="38"/>
      <c r="D7" s="32" t="s">
        <v>111</v>
      </c>
      <c r="E7" s="38"/>
      <c r="F7" s="234" t="s">
        <v>378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38"/>
      <c r="R7" s="39"/>
    </row>
    <row r="8" spans="1:66" s="1" customFormat="1" ht="14.45" customHeight="1">
      <c r="B8" s="37"/>
      <c r="C8" s="38"/>
      <c r="D8" s="33" t="s">
        <v>21</v>
      </c>
      <c r="E8" s="38"/>
      <c r="F8" s="31" t="s">
        <v>22</v>
      </c>
      <c r="G8" s="38"/>
      <c r="H8" s="38"/>
      <c r="I8" s="38"/>
      <c r="J8" s="38"/>
      <c r="K8" s="38"/>
      <c r="L8" s="38"/>
      <c r="M8" s="33" t="s">
        <v>23</v>
      </c>
      <c r="N8" s="38"/>
      <c r="O8" s="31" t="s">
        <v>22</v>
      </c>
      <c r="P8" s="38"/>
      <c r="Q8" s="38"/>
      <c r="R8" s="39"/>
    </row>
    <row r="9" spans="1:66" s="1" customFormat="1" ht="14.45" customHeight="1">
      <c r="B9" s="37"/>
      <c r="C9" s="38"/>
      <c r="D9" s="33" t="s">
        <v>24</v>
      </c>
      <c r="E9" s="38"/>
      <c r="F9" s="31" t="s">
        <v>25</v>
      </c>
      <c r="G9" s="38"/>
      <c r="H9" s="38"/>
      <c r="I9" s="38"/>
      <c r="J9" s="38"/>
      <c r="K9" s="38"/>
      <c r="L9" s="38"/>
      <c r="M9" s="33" t="s">
        <v>26</v>
      </c>
      <c r="N9" s="38"/>
      <c r="O9" s="286">
        <f>'Rekapitulace stavby'!AN8</f>
        <v>45260</v>
      </c>
      <c r="P9" s="287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3" t="s">
        <v>27</v>
      </c>
      <c r="E11" s="38"/>
      <c r="F11" s="38"/>
      <c r="G11" s="38"/>
      <c r="H11" s="38"/>
      <c r="I11" s="38"/>
      <c r="J11" s="38"/>
      <c r="K11" s="38"/>
      <c r="L11" s="38"/>
      <c r="M11" s="33" t="s">
        <v>28</v>
      </c>
      <c r="N11" s="38"/>
      <c r="O11" s="229" t="str">
        <f>IF('Rekapitulace stavby'!AN10="","",'Rekapitulace stavby'!AN10)</f>
        <v/>
      </c>
      <c r="P11" s="229"/>
      <c r="Q11" s="38"/>
      <c r="R11" s="39"/>
    </row>
    <row r="12" spans="1:66" s="1" customFormat="1" ht="18" customHeight="1">
      <c r="B12" s="37"/>
      <c r="C12" s="38"/>
      <c r="D12" s="38"/>
      <c r="E12" s="31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3" t="s">
        <v>29</v>
      </c>
      <c r="N12" s="38"/>
      <c r="O12" s="229" t="str">
        <f>IF('Rekapitulace stavby'!AN11="","",'Rekapitulace stavby'!AN11)</f>
        <v/>
      </c>
      <c r="P12" s="229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3" t="s">
        <v>30</v>
      </c>
      <c r="E14" s="38"/>
      <c r="F14" s="38"/>
      <c r="G14" s="38"/>
      <c r="H14" s="38"/>
      <c r="I14" s="38"/>
      <c r="J14" s="38"/>
      <c r="K14" s="38"/>
      <c r="L14" s="38"/>
      <c r="M14" s="33" t="s">
        <v>28</v>
      </c>
      <c r="N14" s="38"/>
      <c r="O14" s="288" t="str">
        <f>IF('Rekapitulace stavby'!AN13="","",'Rekapitulace stavby'!AN13)</f>
        <v>Vyplň údaj</v>
      </c>
      <c r="P14" s="229"/>
      <c r="Q14" s="38"/>
      <c r="R14" s="39"/>
    </row>
    <row r="15" spans="1:66" s="1" customFormat="1" ht="18" customHeight="1">
      <c r="B15" s="37"/>
      <c r="C15" s="38"/>
      <c r="D15" s="38"/>
      <c r="E15" s="288" t="str">
        <f>IF('Rekapitulace stavby'!E14="","",'Rekapitulace stavby'!E14)</f>
        <v>Vyplň údaj</v>
      </c>
      <c r="F15" s="289"/>
      <c r="G15" s="289"/>
      <c r="H15" s="289"/>
      <c r="I15" s="289"/>
      <c r="J15" s="289"/>
      <c r="K15" s="289"/>
      <c r="L15" s="289"/>
      <c r="M15" s="33" t="s">
        <v>29</v>
      </c>
      <c r="N15" s="38"/>
      <c r="O15" s="288" t="str">
        <f>IF('Rekapitulace stavby'!AN14="","",'Rekapitulace stavby'!AN14)</f>
        <v>Vyplň údaj</v>
      </c>
      <c r="P15" s="229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3" t="s">
        <v>32</v>
      </c>
      <c r="E17" s="38"/>
      <c r="F17" s="38"/>
      <c r="G17" s="38"/>
      <c r="H17" s="38"/>
      <c r="I17" s="38"/>
      <c r="J17" s="38"/>
      <c r="K17" s="38"/>
      <c r="L17" s="38"/>
      <c r="M17" s="33" t="s">
        <v>28</v>
      </c>
      <c r="N17" s="38"/>
      <c r="O17" s="229" t="str">
        <f>IF('Rekapitulace stavby'!AN16="","",'Rekapitulace stavby'!AN16)</f>
        <v/>
      </c>
      <c r="P17" s="229"/>
      <c r="Q17" s="38"/>
      <c r="R17" s="39"/>
    </row>
    <row r="18" spans="2:18" s="1" customFormat="1" ht="18" customHeight="1">
      <c r="B18" s="37"/>
      <c r="C18" s="38"/>
      <c r="D18" s="38"/>
      <c r="E18" s="31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3" t="s">
        <v>29</v>
      </c>
      <c r="N18" s="38"/>
      <c r="O18" s="229" t="str">
        <f>IF('Rekapitulace stavby'!AN17="","",'Rekapitulace stavby'!AN17)</f>
        <v/>
      </c>
      <c r="P18" s="229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3" t="s">
        <v>34</v>
      </c>
      <c r="E20" s="38"/>
      <c r="F20" s="38"/>
      <c r="G20" s="38"/>
      <c r="H20" s="38"/>
      <c r="I20" s="38"/>
      <c r="J20" s="38"/>
      <c r="K20" s="38"/>
      <c r="L20" s="38"/>
      <c r="M20" s="33" t="s">
        <v>28</v>
      </c>
      <c r="N20" s="38"/>
      <c r="O20" s="229" t="s">
        <v>22</v>
      </c>
      <c r="P20" s="229"/>
      <c r="Q20" s="38"/>
      <c r="R20" s="39"/>
    </row>
    <row r="21" spans="2:18" s="1" customFormat="1" ht="18" customHeight="1">
      <c r="B21" s="37"/>
      <c r="C21" s="38"/>
      <c r="D21" s="38"/>
      <c r="E21" s="31" t="s">
        <v>35</v>
      </c>
      <c r="F21" s="38"/>
      <c r="G21" s="38"/>
      <c r="H21" s="38"/>
      <c r="I21" s="38"/>
      <c r="J21" s="38"/>
      <c r="K21" s="38"/>
      <c r="L21" s="38"/>
      <c r="M21" s="33" t="s">
        <v>29</v>
      </c>
      <c r="N21" s="38"/>
      <c r="O21" s="229" t="s">
        <v>22</v>
      </c>
      <c r="P21" s="229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3" t="s">
        <v>36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7" t="s">
        <v>22</v>
      </c>
      <c r="F24" s="217"/>
      <c r="G24" s="217"/>
      <c r="H24" s="217"/>
      <c r="I24" s="217"/>
      <c r="J24" s="217"/>
      <c r="K24" s="217"/>
      <c r="L24" s="217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113</v>
      </c>
      <c r="E27" s="38"/>
      <c r="F27" s="38"/>
      <c r="G27" s="38"/>
      <c r="H27" s="38"/>
      <c r="I27" s="38"/>
      <c r="J27" s="38"/>
      <c r="K27" s="38"/>
      <c r="L27" s="38"/>
      <c r="M27" s="218">
        <f>N88</f>
        <v>0</v>
      </c>
      <c r="N27" s="218"/>
      <c r="O27" s="218"/>
      <c r="P27" s="218"/>
      <c r="Q27" s="38"/>
      <c r="R27" s="39"/>
    </row>
    <row r="28" spans="2:18" s="1" customFormat="1" ht="14.45" customHeight="1">
      <c r="B28" s="37"/>
      <c r="C28" s="38"/>
      <c r="D28" s="36" t="s">
        <v>98</v>
      </c>
      <c r="E28" s="38"/>
      <c r="F28" s="38"/>
      <c r="G28" s="38"/>
      <c r="H28" s="38"/>
      <c r="I28" s="38"/>
      <c r="J28" s="38"/>
      <c r="K28" s="38"/>
      <c r="L28" s="38"/>
      <c r="M28" s="218">
        <f>N92</f>
        <v>0</v>
      </c>
      <c r="N28" s="218"/>
      <c r="O28" s="218"/>
      <c r="P28" s="218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39</v>
      </c>
      <c r="E30" s="38"/>
      <c r="F30" s="38"/>
      <c r="G30" s="38"/>
      <c r="H30" s="38"/>
      <c r="I30" s="38"/>
      <c r="J30" s="38"/>
      <c r="K30" s="38"/>
      <c r="L30" s="38"/>
      <c r="M30" s="290">
        <f>ROUND(M27+M28,2)</f>
        <v>0</v>
      </c>
      <c r="N30" s="285"/>
      <c r="O30" s="285"/>
      <c r="P30" s="285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40</v>
      </c>
      <c r="E32" s="44" t="s">
        <v>41</v>
      </c>
      <c r="F32" s="45">
        <v>0.21</v>
      </c>
      <c r="G32" s="124" t="s">
        <v>42</v>
      </c>
      <c r="H32" s="291">
        <f>(SUM(BE92:BE99)+SUM(BE117:BE150))</f>
        <v>0</v>
      </c>
      <c r="I32" s="285"/>
      <c r="J32" s="285"/>
      <c r="K32" s="38"/>
      <c r="L32" s="38"/>
      <c r="M32" s="291">
        <f>ROUND((SUM(BE92:BE99)+SUM(BE117:BE150)), 2)*F32</f>
        <v>0</v>
      </c>
      <c r="N32" s="285"/>
      <c r="O32" s="285"/>
      <c r="P32" s="285"/>
      <c r="Q32" s="38"/>
      <c r="R32" s="39"/>
    </row>
    <row r="33" spans="2:18" s="1" customFormat="1" ht="14.45" customHeight="1">
      <c r="B33" s="37"/>
      <c r="C33" s="38"/>
      <c r="D33" s="38"/>
      <c r="E33" s="44" t="s">
        <v>43</v>
      </c>
      <c r="F33" s="45">
        <v>0.15</v>
      </c>
      <c r="G33" s="124" t="s">
        <v>42</v>
      </c>
      <c r="H33" s="291">
        <f>(SUM(BF92:BF99)+SUM(BF117:BF150))</f>
        <v>0</v>
      </c>
      <c r="I33" s="285"/>
      <c r="J33" s="285"/>
      <c r="K33" s="38"/>
      <c r="L33" s="38"/>
      <c r="M33" s="291">
        <f>ROUND((SUM(BF92:BF99)+SUM(BF117:BF150)), 2)*F33</f>
        <v>0</v>
      </c>
      <c r="N33" s="285"/>
      <c r="O33" s="285"/>
      <c r="P33" s="285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44</v>
      </c>
      <c r="F34" s="45">
        <v>0.21</v>
      </c>
      <c r="G34" s="124" t="s">
        <v>42</v>
      </c>
      <c r="H34" s="291">
        <f>(SUM(BG92:BG99)+SUM(BG117:BG150))</f>
        <v>0</v>
      </c>
      <c r="I34" s="285"/>
      <c r="J34" s="285"/>
      <c r="K34" s="38"/>
      <c r="L34" s="38"/>
      <c r="M34" s="291">
        <v>0</v>
      </c>
      <c r="N34" s="285"/>
      <c r="O34" s="285"/>
      <c r="P34" s="285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45</v>
      </c>
      <c r="F35" s="45">
        <v>0.15</v>
      </c>
      <c r="G35" s="124" t="s">
        <v>42</v>
      </c>
      <c r="H35" s="291">
        <f>(SUM(BH92:BH99)+SUM(BH117:BH150))</f>
        <v>0</v>
      </c>
      <c r="I35" s="285"/>
      <c r="J35" s="285"/>
      <c r="K35" s="38"/>
      <c r="L35" s="38"/>
      <c r="M35" s="291">
        <v>0</v>
      </c>
      <c r="N35" s="285"/>
      <c r="O35" s="285"/>
      <c r="P35" s="285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46</v>
      </c>
      <c r="F36" s="45">
        <v>0</v>
      </c>
      <c r="G36" s="124" t="s">
        <v>42</v>
      </c>
      <c r="H36" s="291">
        <f>(SUM(BI92:BI99)+SUM(BI117:BI150))</f>
        <v>0</v>
      </c>
      <c r="I36" s="285"/>
      <c r="J36" s="285"/>
      <c r="K36" s="38"/>
      <c r="L36" s="38"/>
      <c r="M36" s="291">
        <v>0</v>
      </c>
      <c r="N36" s="285"/>
      <c r="O36" s="285"/>
      <c r="P36" s="285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47</v>
      </c>
      <c r="E38" s="81"/>
      <c r="F38" s="81"/>
      <c r="G38" s="126" t="s">
        <v>48</v>
      </c>
      <c r="H38" s="127" t="s">
        <v>49</v>
      </c>
      <c r="I38" s="81"/>
      <c r="J38" s="81"/>
      <c r="K38" s="81"/>
      <c r="L38" s="292">
        <f>SUM(M30:M36)</f>
        <v>0</v>
      </c>
      <c r="M38" s="292"/>
      <c r="N38" s="292"/>
      <c r="O38" s="292"/>
      <c r="P38" s="293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7"/>
      <c r="C50" s="38"/>
      <c r="D50" s="52" t="s">
        <v>50</v>
      </c>
      <c r="E50" s="53"/>
      <c r="F50" s="53"/>
      <c r="G50" s="53"/>
      <c r="H50" s="54"/>
      <c r="I50" s="38"/>
      <c r="J50" s="52" t="s">
        <v>51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6"/>
      <c r="C51" s="29"/>
      <c r="D51" s="55"/>
      <c r="E51" s="29"/>
      <c r="F51" s="29"/>
      <c r="G51" s="29"/>
      <c r="H51" s="56"/>
      <c r="I51" s="29"/>
      <c r="J51" s="55"/>
      <c r="K51" s="29"/>
      <c r="L51" s="29"/>
      <c r="M51" s="29"/>
      <c r="N51" s="29"/>
      <c r="O51" s="29"/>
      <c r="P51" s="56"/>
      <c r="Q51" s="29"/>
      <c r="R51" s="27"/>
    </row>
    <row r="52" spans="2:18" ht="13.5">
      <c r="B52" s="26"/>
      <c r="C52" s="29"/>
      <c r="D52" s="55"/>
      <c r="E52" s="29"/>
      <c r="F52" s="29"/>
      <c r="G52" s="29"/>
      <c r="H52" s="56"/>
      <c r="I52" s="29"/>
      <c r="J52" s="55"/>
      <c r="K52" s="29"/>
      <c r="L52" s="29"/>
      <c r="M52" s="29"/>
      <c r="N52" s="29"/>
      <c r="O52" s="29"/>
      <c r="P52" s="56"/>
      <c r="Q52" s="29"/>
      <c r="R52" s="27"/>
    </row>
    <row r="53" spans="2:18" ht="13.5">
      <c r="B53" s="26"/>
      <c r="C53" s="29"/>
      <c r="D53" s="55"/>
      <c r="E53" s="29"/>
      <c r="F53" s="29"/>
      <c r="G53" s="29"/>
      <c r="H53" s="56"/>
      <c r="I53" s="29"/>
      <c r="J53" s="55"/>
      <c r="K53" s="29"/>
      <c r="L53" s="29"/>
      <c r="M53" s="29"/>
      <c r="N53" s="29"/>
      <c r="O53" s="29"/>
      <c r="P53" s="56"/>
      <c r="Q53" s="29"/>
      <c r="R53" s="27"/>
    </row>
    <row r="54" spans="2:18" ht="13.5">
      <c r="B54" s="26"/>
      <c r="C54" s="29"/>
      <c r="D54" s="55"/>
      <c r="E54" s="29"/>
      <c r="F54" s="29"/>
      <c r="G54" s="29"/>
      <c r="H54" s="56"/>
      <c r="I54" s="29"/>
      <c r="J54" s="55"/>
      <c r="K54" s="29"/>
      <c r="L54" s="29"/>
      <c r="M54" s="29"/>
      <c r="N54" s="29"/>
      <c r="O54" s="29"/>
      <c r="P54" s="56"/>
      <c r="Q54" s="29"/>
      <c r="R54" s="27"/>
    </row>
    <row r="55" spans="2:18" ht="13.5">
      <c r="B55" s="26"/>
      <c r="C55" s="29"/>
      <c r="D55" s="55"/>
      <c r="E55" s="29"/>
      <c r="F55" s="29"/>
      <c r="G55" s="29"/>
      <c r="H55" s="56"/>
      <c r="I55" s="29"/>
      <c r="J55" s="55"/>
      <c r="K55" s="29"/>
      <c r="L55" s="29"/>
      <c r="M55" s="29"/>
      <c r="N55" s="29"/>
      <c r="O55" s="29"/>
      <c r="P55" s="56"/>
      <c r="Q55" s="29"/>
      <c r="R55" s="27"/>
    </row>
    <row r="56" spans="2:18" ht="13.5">
      <c r="B56" s="26"/>
      <c r="C56" s="29"/>
      <c r="D56" s="55"/>
      <c r="E56" s="29"/>
      <c r="F56" s="29"/>
      <c r="G56" s="29"/>
      <c r="H56" s="56"/>
      <c r="I56" s="29"/>
      <c r="J56" s="55"/>
      <c r="K56" s="29"/>
      <c r="L56" s="29"/>
      <c r="M56" s="29"/>
      <c r="N56" s="29"/>
      <c r="O56" s="29"/>
      <c r="P56" s="56"/>
      <c r="Q56" s="29"/>
      <c r="R56" s="27"/>
    </row>
    <row r="57" spans="2:18" ht="13.5">
      <c r="B57" s="26"/>
      <c r="C57" s="29"/>
      <c r="D57" s="55"/>
      <c r="E57" s="29"/>
      <c r="F57" s="29"/>
      <c r="G57" s="29"/>
      <c r="H57" s="56"/>
      <c r="I57" s="29"/>
      <c r="J57" s="55"/>
      <c r="K57" s="29"/>
      <c r="L57" s="29"/>
      <c r="M57" s="29"/>
      <c r="N57" s="29"/>
      <c r="O57" s="29"/>
      <c r="P57" s="56"/>
      <c r="Q57" s="29"/>
      <c r="R57" s="27"/>
    </row>
    <row r="58" spans="2:18" ht="13.5">
      <c r="B58" s="26"/>
      <c r="C58" s="29"/>
      <c r="D58" s="55"/>
      <c r="E58" s="29"/>
      <c r="F58" s="29"/>
      <c r="G58" s="29"/>
      <c r="H58" s="56"/>
      <c r="I58" s="29"/>
      <c r="J58" s="55"/>
      <c r="K58" s="29"/>
      <c r="L58" s="29"/>
      <c r="M58" s="29"/>
      <c r="N58" s="29"/>
      <c r="O58" s="29"/>
      <c r="P58" s="56"/>
      <c r="Q58" s="29"/>
      <c r="R58" s="27"/>
    </row>
    <row r="59" spans="2:18" s="1" customFormat="1">
      <c r="B59" s="37"/>
      <c r="C59" s="38"/>
      <c r="D59" s="57" t="s">
        <v>52</v>
      </c>
      <c r="E59" s="58"/>
      <c r="F59" s="58"/>
      <c r="G59" s="59" t="s">
        <v>53</v>
      </c>
      <c r="H59" s="60"/>
      <c r="I59" s="38"/>
      <c r="J59" s="57" t="s">
        <v>52</v>
      </c>
      <c r="K59" s="58"/>
      <c r="L59" s="58"/>
      <c r="M59" s="58"/>
      <c r="N59" s="59" t="s">
        <v>53</v>
      </c>
      <c r="O59" s="58"/>
      <c r="P59" s="60"/>
      <c r="Q59" s="38"/>
      <c r="R59" s="39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7"/>
      <c r="C61" s="38"/>
      <c r="D61" s="52" t="s">
        <v>54</v>
      </c>
      <c r="E61" s="53"/>
      <c r="F61" s="53"/>
      <c r="G61" s="53"/>
      <c r="H61" s="54"/>
      <c r="I61" s="38"/>
      <c r="J61" s="52" t="s">
        <v>55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6"/>
      <c r="C62" s="29"/>
      <c r="D62" s="55"/>
      <c r="E62" s="29"/>
      <c r="F62" s="29"/>
      <c r="G62" s="29"/>
      <c r="H62" s="56"/>
      <c r="I62" s="29"/>
      <c r="J62" s="55"/>
      <c r="K62" s="29"/>
      <c r="L62" s="29"/>
      <c r="M62" s="29"/>
      <c r="N62" s="29"/>
      <c r="O62" s="29"/>
      <c r="P62" s="56"/>
      <c r="Q62" s="29"/>
      <c r="R62" s="27"/>
    </row>
    <row r="63" spans="2:18" ht="13.5">
      <c r="B63" s="26"/>
      <c r="C63" s="29"/>
      <c r="D63" s="55"/>
      <c r="E63" s="29"/>
      <c r="F63" s="29"/>
      <c r="G63" s="29"/>
      <c r="H63" s="56"/>
      <c r="I63" s="29"/>
      <c r="J63" s="55"/>
      <c r="K63" s="29"/>
      <c r="L63" s="29"/>
      <c r="M63" s="29"/>
      <c r="N63" s="29"/>
      <c r="O63" s="29"/>
      <c r="P63" s="56"/>
      <c r="Q63" s="29"/>
      <c r="R63" s="27"/>
    </row>
    <row r="64" spans="2:18" ht="13.5">
      <c r="B64" s="26"/>
      <c r="C64" s="29"/>
      <c r="D64" s="55"/>
      <c r="E64" s="29"/>
      <c r="F64" s="29"/>
      <c r="G64" s="29"/>
      <c r="H64" s="56"/>
      <c r="I64" s="29"/>
      <c r="J64" s="55"/>
      <c r="K64" s="29"/>
      <c r="L64" s="29"/>
      <c r="M64" s="29"/>
      <c r="N64" s="29"/>
      <c r="O64" s="29"/>
      <c r="P64" s="56"/>
      <c r="Q64" s="29"/>
      <c r="R64" s="27"/>
    </row>
    <row r="65" spans="2:21" ht="13.5">
      <c r="B65" s="26"/>
      <c r="C65" s="29"/>
      <c r="D65" s="55"/>
      <c r="E65" s="29"/>
      <c r="F65" s="29"/>
      <c r="G65" s="29"/>
      <c r="H65" s="56"/>
      <c r="I65" s="29"/>
      <c r="J65" s="55"/>
      <c r="K65" s="29"/>
      <c r="L65" s="29"/>
      <c r="M65" s="29"/>
      <c r="N65" s="29"/>
      <c r="O65" s="29"/>
      <c r="P65" s="56"/>
      <c r="Q65" s="29"/>
      <c r="R65" s="27"/>
    </row>
    <row r="66" spans="2:21" ht="13.5">
      <c r="B66" s="26"/>
      <c r="C66" s="29"/>
      <c r="D66" s="55"/>
      <c r="E66" s="29"/>
      <c r="F66" s="29"/>
      <c r="G66" s="29"/>
      <c r="H66" s="56"/>
      <c r="I66" s="29"/>
      <c r="J66" s="55"/>
      <c r="K66" s="29"/>
      <c r="L66" s="29"/>
      <c r="M66" s="29"/>
      <c r="N66" s="29"/>
      <c r="O66" s="29"/>
      <c r="P66" s="56"/>
      <c r="Q66" s="29"/>
      <c r="R66" s="27"/>
    </row>
    <row r="67" spans="2:21" ht="13.5">
      <c r="B67" s="26"/>
      <c r="C67" s="29"/>
      <c r="D67" s="55"/>
      <c r="E67" s="29"/>
      <c r="F67" s="29"/>
      <c r="G67" s="29"/>
      <c r="H67" s="56"/>
      <c r="I67" s="29"/>
      <c r="J67" s="55"/>
      <c r="K67" s="29"/>
      <c r="L67" s="29"/>
      <c r="M67" s="29"/>
      <c r="N67" s="29"/>
      <c r="O67" s="29"/>
      <c r="P67" s="56"/>
      <c r="Q67" s="29"/>
      <c r="R67" s="27"/>
    </row>
    <row r="68" spans="2:21" ht="13.5">
      <c r="B68" s="26"/>
      <c r="C68" s="29"/>
      <c r="D68" s="55"/>
      <c r="E68" s="29"/>
      <c r="F68" s="29"/>
      <c r="G68" s="29"/>
      <c r="H68" s="56"/>
      <c r="I68" s="29"/>
      <c r="J68" s="55"/>
      <c r="K68" s="29"/>
      <c r="L68" s="29"/>
      <c r="M68" s="29"/>
      <c r="N68" s="29"/>
      <c r="O68" s="29"/>
      <c r="P68" s="56"/>
      <c r="Q68" s="29"/>
      <c r="R68" s="27"/>
    </row>
    <row r="69" spans="2:21" ht="13.5">
      <c r="B69" s="26"/>
      <c r="C69" s="29"/>
      <c r="D69" s="55"/>
      <c r="E69" s="29"/>
      <c r="F69" s="29"/>
      <c r="G69" s="29"/>
      <c r="H69" s="56"/>
      <c r="I69" s="29"/>
      <c r="J69" s="55"/>
      <c r="K69" s="29"/>
      <c r="L69" s="29"/>
      <c r="M69" s="29"/>
      <c r="N69" s="29"/>
      <c r="O69" s="29"/>
      <c r="P69" s="56"/>
      <c r="Q69" s="29"/>
      <c r="R69" s="27"/>
    </row>
    <row r="70" spans="2:21" s="1" customFormat="1">
      <c r="B70" s="37"/>
      <c r="C70" s="38"/>
      <c r="D70" s="57" t="s">
        <v>52</v>
      </c>
      <c r="E70" s="58"/>
      <c r="F70" s="58"/>
      <c r="G70" s="59" t="s">
        <v>53</v>
      </c>
      <c r="H70" s="60"/>
      <c r="I70" s="38"/>
      <c r="J70" s="57" t="s">
        <v>52</v>
      </c>
      <c r="K70" s="58"/>
      <c r="L70" s="58"/>
      <c r="M70" s="58"/>
      <c r="N70" s="59" t="s">
        <v>53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25" t="s">
        <v>114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3" t="s">
        <v>19</v>
      </c>
      <c r="D78" s="38"/>
      <c r="E78" s="38"/>
      <c r="F78" s="283" t="str">
        <f>F6</f>
        <v>Rekonstrukce bytu - 2. patro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111</v>
      </c>
      <c r="D79" s="38"/>
      <c r="E79" s="38"/>
      <c r="F79" s="239" t="str">
        <f>F7</f>
        <v>2018/008/b - Elektroinstalace</v>
      </c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65" s="1" customFormat="1" ht="18" customHeight="1">
      <c r="B81" s="37"/>
      <c r="C81" s="33" t="s">
        <v>24</v>
      </c>
      <c r="D81" s="38"/>
      <c r="E81" s="38"/>
      <c r="F81" s="31" t="str">
        <f>F9</f>
        <v xml:space="preserve"> </v>
      </c>
      <c r="G81" s="38"/>
      <c r="H81" s="38"/>
      <c r="I81" s="38"/>
      <c r="J81" s="38"/>
      <c r="K81" s="33" t="s">
        <v>26</v>
      </c>
      <c r="L81" s="38"/>
      <c r="M81" s="287">
        <f>IF(O9="","",O9)</f>
        <v>45260</v>
      </c>
      <c r="N81" s="287"/>
      <c r="O81" s="287"/>
      <c r="P81" s="287"/>
      <c r="Q81" s="38"/>
      <c r="R81" s="39"/>
      <c r="T81" s="131"/>
      <c r="U81" s="131"/>
    </row>
    <row r="82" spans="2:65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65" s="1" customFormat="1">
      <c r="B83" s="37"/>
      <c r="C83" s="33" t="s">
        <v>27</v>
      </c>
      <c r="D83" s="38"/>
      <c r="E83" s="38"/>
      <c r="F83" s="31" t="str">
        <f>E12</f>
        <v xml:space="preserve"> </v>
      </c>
      <c r="G83" s="38"/>
      <c r="H83" s="38"/>
      <c r="I83" s="38"/>
      <c r="J83" s="38"/>
      <c r="K83" s="33" t="s">
        <v>32</v>
      </c>
      <c r="L83" s="38"/>
      <c r="M83" s="229" t="str">
        <f>E18</f>
        <v xml:space="preserve"> </v>
      </c>
      <c r="N83" s="229"/>
      <c r="O83" s="229"/>
      <c r="P83" s="229"/>
      <c r="Q83" s="229"/>
      <c r="R83" s="39"/>
      <c r="T83" s="131"/>
      <c r="U83" s="131"/>
    </row>
    <row r="84" spans="2:65" s="1" customFormat="1" ht="14.45" customHeight="1">
      <c r="B84" s="37"/>
      <c r="C84" s="33" t="s">
        <v>30</v>
      </c>
      <c r="D84" s="38"/>
      <c r="E84" s="38"/>
      <c r="F84" s="31" t="str">
        <f>IF(E15="","",E15)</f>
        <v>Vyplň údaj</v>
      </c>
      <c r="G84" s="38"/>
      <c r="H84" s="38"/>
      <c r="I84" s="38"/>
      <c r="J84" s="38"/>
      <c r="K84" s="33" t="s">
        <v>34</v>
      </c>
      <c r="L84" s="38"/>
      <c r="M84" s="229" t="str">
        <f>E21</f>
        <v>www.rozpocty-staveb.cz</v>
      </c>
      <c r="N84" s="229"/>
      <c r="O84" s="229"/>
      <c r="P84" s="229"/>
      <c r="Q84" s="229"/>
      <c r="R84" s="39"/>
      <c r="T84" s="131"/>
      <c r="U84" s="131"/>
    </row>
    <row r="85" spans="2:65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65" s="1" customFormat="1" ht="29.25" customHeight="1">
      <c r="B86" s="37"/>
      <c r="C86" s="294" t="s">
        <v>115</v>
      </c>
      <c r="D86" s="295"/>
      <c r="E86" s="295"/>
      <c r="F86" s="295"/>
      <c r="G86" s="295"/>
      <c r="H86" s="120"/>
      <c r="I86" s="120"/>
      <c r="J86" s="120"/>
      <c r="K86" s="120"/>
      <c r="L86" s="120"/>
      <c r="M86" s="120"/>
      <c r="N86" s="294" t="s">
        <v>116</v>
      </c>
      <c r="O86" s="295"/>
      <c r="P86" s="295"/>
      <c r="Q86" s="295"/>
      <c r="R86" s="39"/>
      <c r="T86" s="131"/>
      <c r="U86" s="131"/>
    </row>
    <row r="87" spans="2:65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65" s="1" customFormat="1" ht="29.25" customHeight="1">
      <c r="B88" s="37"/>
      <c r="C88" s="132" t="s">
        <v>117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33">
        <f>N117</f>
        <v>0</v>
      </c>
      <c r="O88" s="296"/>
      <c r="P88" s="296"/>
      <c r="Q88" s="296"/>
      <c r="R88" s="39"/>
      <c r="T88" s="131"/>
      <c r="U88" s="131"/>
      <c r="AU88" s="22" t="s">
        <v>118</v>
      </c>
    </row>
    <row r="89" spans="2:65" s="6" customFormat="1" ht="24.95" customHeight="1">
      <c r="B89" s="133"/>
      <c r="C89" s="134"/>
      <c r="D89" s="135" t="s">
        <v>124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1">
        <f>N118</f>
        <v>0</v>
      </c>
      <c r="O89" s="297"/>
      <c r="P89" s="297"/>
      <c r="Q89" s="297"/>
      <c r="R89" s="136"/>
      <c r="T89" s="137"/>
      <c r="U89" s="137"/>
    </row>
    <row r="90" spans="2:65" s="7" customFormat="1" ht="19.899999999999999" customHeight="1">
      <c r="B90" s="138"/>
      <c r="C90" s="139"/>
      <c r="D90" s="108" t="s">
        <v>379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30">
        <f>N119</f>
        <v>0</v>
      </c>
      <c r="O90" s="298"/>
      <c r="P90" s="298"/>
      <c r="Q90" s="298"/>
      <c r="R90" s="140"/>
      <c r="T90" s="141"/>
      <c r="U90" s="141"/>
    </row>
    <row r="91" spans="2:65" s="1" customFormat="1" ht="21.75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9"/>
      <c r="T91" s="131"/>
      <c r="U91" s="131"/>
    </row>
    <row r="92" spans="2:65" s="1" customFormat="1" ht="29.25" customHeight="1">
      <c r="B92" s="37"/>
      <c r="C92" s="132" t="s">
        <v>133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296">
        <f>ROUND(N93+N94+N95+N96+N97+N98,2)</f>
        <v>0</v>
      </c>
      <c r="O92" s="299"/>
      <c r="P92" s="299"/>
      <c r="Q92" s="299"/>
      <c r="R92" s="39"/>
      <c r="T92" s="142"/>
      <c r="U92" s="143" t="s">
        <v>40</v>
      </c>
    </row>
    <row r="93" spans="2:65" s="1" customFormat="1" ht="18" customHeight="1">
      <c r="B93" s="37"/>
      <c r="C93" s="38"/>
      <c r="D93" s="241" t="s">
        <v>134</v>
      </c>
      <c r="E93" s="242"/>
      <c r="F93" s="242"/>
      <c r="G93" s="242"/>
      <c r="H93" s="242"/>
      <c r="I93" s="38"/>
      <c r="J93" s="38"/>
      <c r="K93" s="38"/>
      <c r="L93" s="38"/>
      <c r="M93" s="38"/>
      <c r="N93" s="243">
        <f>ROUND(N88*T93,2)</f>
        <v>0</v>
      </c>
      <c r="O93" s="230"/>
      <c r="P93" s="230"/>
      <c r="Q93" s="230"/>
      <c r="R93" s="39"/>
      <c r="S93" s="144"/>
      <c r="T93" s="145"/>
      <c r="U93" s="146" t="s">
        <v>41</v>
      </c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7" t="s">
        <v>135</v>
      </c>
      <c r="AZ93" s="144"/>
      <c r="BA93" s="144"/>
      <c r="BB93" s="144"/>
      <c r="BC93" s="144"/>
      <c r="BD93" s="144"/>
      <c r="BE93" s="148">
        <f t="shared" ref="BE93:BE98" si="0">IF(U93="základní",N93,0)</f>
        <v>0</v>
      </c>
      <c r="BF93" s="148">
        <f t="shared" ref="BF93:BF98" si="1">IF(U93="snížená",N93,0)</f>
        <v>0</v>
      </c>
      <c r="BG93" s="148">
        <f t="shared" ref="BG93:BG98" si="2">IF(U93="zákl. přenesená",N93,0)</f>
        <v>0</v>
      </c>
      <c r="BH93" s="148">
        <f t="shared" ref="BH93:BH98" si="3">IF(U93="sníž. přenesená",N93,0)</f>
        <v>0</v>
      </c>
      <c r="BI93" s="148">
        <f t="shared" ref="BI93:BI98" si="4">IF(U93="nulová",N93,0)</f>
        <v>0</v>
      </c>
      <c r="BJ93" s="147" t="s">
        <v>84</v>
      </c>
      <c r="BK93" s="144"/>
      <c r="BL93" s="144"/>
      <c r="BM93" s="144"/>
    </row>
    <row r="94" spans="2:65" s="1" customFormat="1" ht="18" customHeight="1">
      <c r="B94" s="37"/>
      <c r="C94" s="38"/>
      <c r="D94" s="241" t="s">
        <v>136</v>
      </c>
      <c r="E94" s="242"/>
      <c r="F94" s="242"/>
      <c r="G94" s="242"/>
      <c r="H94" s="242"/>
      <c r="I94" s="38"/>
      <c r="J94" s="38"/>
      <c r="K94" s="38"/>
      <c r="L94" s="38"/>
      <c r="M94" s="38"/>
      <c r="N94" s="243">
        <f>ROUND(N88*T94,2)</f>
        <v>0</v>
      </c>
      <c r="O94" s="230"/>
      <c r="P94" s="230"/>
      <c r="Q94" s="230"/>
      <c r="R94" s="39"/>
      <c r="S94" s="144"/>
      <c r="T94" s="145"/>
      <c r="U94" s="146" t="s">
        <v>41</v>
      </c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7" t="s">
        <v>135</v>
      </c>
      <c r="AZ94" s="144"/>
      <c r="BA94" s="144"/>
      <c r="BB94" s="144"/>
      <c r="BC94" s="144"/>
      <c r="BD94" s="144"/>
      <c r="BE94" s="148">
        <f t="shared" si="0"/>
        <v>0</v>
      </c>
      <c r="BF94" s="148">
        <f t="shared" si="1"/>
        <v>0</v>
      </c>
      <c r="BG94" s="148">
        <f t="shared" si="2"/>
        <v>0</v>
      </c>
      <c r="BH94" s="148">
        <f t="shared" si="3"/>
        <v>0</v>
      </c>
      <c r="BI94" s="148">
        <f t="shared" si="4"/>
        <v>0</v>
      </c>
      <c r="BJ94" s="147" t="s">
        <v>84</v>
      </c>
      <c r="BK94" s="144"/>
      <c r="BL94" s="144"/>
      <c r="BM94" s="144"/>
    </row>
    <row r="95" spans="2:65" s="1" customFormat="1" ht="18" customHeight="1">
      <c r="B95" s="37"/>
      <c r="C95" s="38"/>
      <c r="D95" s="241" t="s">
        <v>137</v>
      </c>
      <c r="E95" s="242"/>
      <c r="F95" s="242"/>
      <c r="G95" s="242"/>
      <c r="H95" s="242"/>
      <c r="I95" s="38"/>
      <c r="J95" s="38"/>
      <c r="K95" s="38"/>
      <c r="L95" s="38"/>
      <c r="M95" s="38"/>
      <c r="N95" s="243">
        <f>ROUND(N88*T95,2)</f>
        <v>0</v>
      </c>
      <c r="O95" s="230"/>
      <c r="P95" s="230"/>
      <c r="Q95" s="230"/>
      <c r="R95" s="39"/>
      <c r="S95" s="144"/>
      <c r="T95" s="145"/>
      <c r="U95" s="146" t="s">
        <v>41</v>
      </c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7" t="s">
        <v>135</v>
      </c>
      <c r="AZ95" s="144"/>
      <c r="BA95" s="144"/>
      <c r="BB95" s="144"/>
      <c r="BC95" s="144"/>
      <c r="BD95" s="144"/>
      <c r="BE95" s="148">
        <f t="shared" si="0"/>
        <v>0</v>
      </c>
      <c r="BF95" s="148">
        <f t="shared" si="1"/>
        <v>0</v>
      </c>
      <c r="BG95" s="148">
        <f t="shared" si="2"/>
        <v>0</v>
      </c>
      <c r="BH95" s="148">
        <f t="shared" si="3"/>
        <v>0</v>
      </c>
      <c r="BI95" s="148">
        <f t="shared" si="4"/>
        <v>0</v>
      </c>
      <c r="BJ95" s="147" t="s">
        <v>84</v>
      </c>
      <c r="BK95" s="144"/>
      <c r="BL95" s="144"/>
      <c r="BM95" s="144"/>
    </row>
    <row r="96" spans="2:65" s="1" customFormat="1" ht="18" customHeight="1">
      <c r="B96" s="37"/>
      <c r="C96" s="38"/>
      <c r="D96" s="241" t="s">
        <v>138</v>
      </c>
      <c r="E96" s="242"/>
      <c r="F96" s="242"/>
      <c r="G96" s="242"/>
      <c r="H96" s="242"/>
      <c r="I96" s="38"/>
      <c r="J96" s="38"/>
      <c r="K96" s="38"/>
      <c r="L96" s="38"/>
      <c r="M96" s="38"/>
      <c r="N96" s="243">
        <f>ROUND(N88*T96,2)</f>
        <v>0</v>
      </c>
      <c r="O96" s="230"/>
      <c r="P96" s="230"/>
      <c r="Q96" s="230"/>
      <c r="R96" s="39"/>
      <c r="S96" s="144"/>
      <c r="T96" s="145"/>
      <c r="U96" s="146" t="s">
        <v>41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7" t="s">
        <v>135</v>
      </c>
      <c r="AZ96" s="144"/>
      <c r="BA96" s="144"/>
      <c r="BB96" s="144"/>
      <c r="BC96" s="144"/>
      <c r="BD96" s="144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84</v>
      </c>
      <c r="BK96" s="144"/>
      <c r="BL96" s="144"/>
      <c r="BM96" s="144"/>
    </row>
    <row r="97" spans="2:65" s="1" customFormat="1" ht="18" customHeight="1">
      <c r="B97" s="37"/>
      <c r="C97" s="38"/>
      <c r="D97" s="241" t="s">
        <v>139</v>
      </c>
      <c r="E97" s="242"/>
      <c r="F97" s="242"/>
      <c r="G97" s="242"/>
      <c r="H97" s="242"/>
      <c r="I97" s="38"/>
      <c r="J97" s="38"/>
      <c r="K97" s="38"/>
      <c r="L97" s="38"/>
      <c r="M97" s="38"/>
      <c r="N97" s="243">
        <f>ROUND(N88*T97,2)</f>
        <v>0</v>
      </c>
      <c r="O97" s="230"/>
      <c r="P97" s="230"/>
      <c r="Q97" s="230"/>
      <c r="R97" s="39"/>
      <c r="S97" s="144"/>
      <c r="T97" s="145"/>
      <c r="U97" s="146" t="s">
        <v>41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135</v>
      </c>
      <c r="AZ97" s="144"/>
      <c r="BA97" s="144"/>
      <c r="BB97" s="144"/>
      <c r="BC97" s="144"/>
      <c r="BD97" s="144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84</v>
      </c>
      <c r="BK97" s="144"/>
      <c r="BL97" s="144"/>
      <c r="BM97" s="144"/>
    </row>
    <row r="98" spans="2:65" s="1" customFormat="1" ht="18" customHeight="1">
      <c r="B98" s="37"/>
      <c r="C98" s="38"/>
      <c r="D98" s="108" t="s">
        <v>140</v>
      </c>
      <c r="E98" s="38"/>
      <c r="F98" s="38"/>
      <c r="G98" s="38"/>
      <c r="H98" s="38"/>
      <c r="I98" s="38"/>
      <c r="J98" s="38"/>
      <c r="K98" s="38"/>
      <c r="L98" s="38"/>
      <c r="M98" s="38"/>
      <c r="N98" s="243">
        <f>ROUND(N88*T98,2)</f>
        <v>0</v>
      </c>
      <c r="O98" s="230"/>
      <c r="P98" s="230"/>
      <c r="Q98" s="230"/>
      <c r="R98" s="39"/>
      <c r="S98" s="144"/>
      <c r="T98" s="149"/>
      <c r="U98" s="150" t="s">
        <v>41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141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84</v>
      </c>
      <c r="BK98" s="144"/>
      <c r="BL98" s="144"/>
      <c r="BM98" s="144"/>
    </row>
    <row r="99" spans="2:65" s="1" customFormat="1" ht="13.5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9"/>
      <c r="T99" s="131"/>
      <c r="U99" s="131"/>
    </row>
    <row r="100" spans="2:65" s="1" customFormat="1" ht="29.25" customHeight="1">
      <c r="B100" s="37"/>
      <c r="C100" s="119" t="s">
        <v>103</v>
      </c>
      <c r="D100" s="120"/>
      <c r="E100" s="120"/>
      <c r="F100" s="120"/>
      <c r="G100" s="120"/>
      <c r="H100" s="120"/>
      <c r="I100" s="120"/>
      <c r="J100" s="120"/>
      <c r="K100" s="120"/>
      <c r="L100" s="255">
        <f>ROUND(SUM(N88+N92),2)</f>
        <v>0</v>
      </c>
      <c r="M100" s="255"/>
      <c r="N100" s="255"/>
      <c r="O100" s="255"/>
      <c r="P100" s="255"/>
      <c r="Q100" s="255"/>
      <c r="R100" s="39"/>
      <c r="T100" s="131"/>
      <c r="U100" s="131"/>
    </row>
    <row r="101" spans="2:65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3"/>
      <c r="T101" s="131"/>
      <c r="U101" s="131"/>
    </row>
    <row r="105" spans="2:65" s="1" customFormat="1" ht="6.95" customHeight="1"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6"/>
    </row>
    <row r="106" spans="2:65" s="1" customFormat="1" ht="36.950000000000003" customHeight="1">
      <c r="B106" s="37"/>
      <c r="C106" s="225" t="s">
        <v>142</v>
      </c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39"/>
    </row>
    <row r="107" spans="2:65" s="1" customFormat="1" ht="6.95" customHeight="1">
      <c r="B107" s="37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9"/>
    </row>
    <row r="108" spans="2:65" s="1" customFormat="1" ht="30" customHeight="1">
      <c r="B108" s="37"/>
      <c r="C108" s="33" t="s">
        <v>19</v>
      </c>
      <c r="D108" s="38"/>
      <c r="E108" s="38"/>
      <c r="F108" s="283" t="str">
        <f>F6</f>
        <v>Rekonstrukce bytu - 2. patro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38"/>
      <c r="R108" s="39"/>
    </row>
    <row r="109" spans="2:65" s="1" customFormat="1" ht="36.950000000000003" customHeight="1">
      <c r="B109" s="37"/>
      <c r="C109" s="71" t="s">
        <v>111</v>
      </c>
      <c r="D109" s="38"/>
      <c r="E109" s="38"/>
      <c r="F109" s="239" t="str">
        <f>F7</f>
        <v>2018/008/b - Elektroinstalace</v>
      </c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38"/>
      <c r="R109" s="39"/>
    </row>
    <row r="110" spans="2:65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9"/>
    </row>
    <row r="111" spans="2:65" s="1" customFormat="1" ht="18" customHeight="1">
      <c r="B111" s="37"/>
      <c r="C111" s="33" t="s">
        <v>24</v>
      </c>
      <c r="D111" s="38"/>
      <c r="E111" s="38"/>
      <c r="F111" s="31" t="str">
        <f>F9</f>
        <v xml:space="preserve"> </v>
      </c>
      <c r="G111" s="38"/>
      <c r="H111" s="38"/>
      <c r="I111" s="38"/>
      <c r="J111" s="38"/>
      <c r="K111" s="33" t="s">
        <v>26</v>
      </c>
      <c r="L111" s="38"/>
      <c r="M111" s="287">
        <f>IF(O9="","",O9)</f>
        <v>45260</v>
      </c>
      <c r="N111" s="287"/>
      <c r="O111" s="287"/>
      <c r="P111" s="287"/>
      <c r="Q111" s="38"/>
      <c r="R111" s="39"/>
    </row>
    <row r="112" spans="2:65" s="1" customFormat="1" ht="6.9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65" s="1" customFormat="1">
      <c r="B113" s="37"/>
      <c r="C113" s="33" t="s">
        <v>27</v>
      </c>
      <c r="D113" s="38"/>
      <c r="E113" s="38"/>
      <c r="F113" s="31" t="str">
        <f>E12</f>
        <v xml:space="preserve"> </v>
      </c>
      <c r="G113" s="38"/>
      <c r="H113" s="38"/>
      <c r="I113" s="38"/>
      <c r="J113" s="38"/>
      <c r="K113" s="33" t="s">
        <v>32</v>
      </c>
      <c r="L113" s="38"/>
      <c r="M113" s="229" t="str">
        <f>E18</f>
        <v xml:space="preserve"> </v>
      </c>
      <c r="N113" s="229"/>
      <c r="O113" s="229"/>
      <c r="P113" s="229"/>
      <c r="Q113" s="229"/>
      <c r="R113" s="39"/>
    </row>
    <row r="114" spans="2:65" s="1" customFormat="1" ht="14.45" customHeight="1">
      <c r="B114" s="37"/>
      <c r="C114" s="33" t="s">
        <v>30</v>
      </c>
      <c r="D114" s="38"/>
      <c r="E114" s="38"/>
      <c r="F114" s="31" t="str">
        <f>IF(E15="","",E15)</f>
        <v>Vyplň údaj</v>
      </c>
      <c r="G114" s="38"/>
      <c r="H114" s="38"/>
      <c r="I114" s="38"/>
      <c r="J114" s="38"/>
      <c r="K114" s="33" t="s">
        <v>34</v>
      </c>
      <c r="L114" s="38"/>
      <c r="M114" s="229" t="str">
        <f>E21</f>
        <v>www.rozpocty-staveb.cz</v>
      </c>
      <c r="N114" s="229"/>
      <c r="O114" s="229"/>
      <c r="P114" s="229"/>
      <c r="Q114" s="229"/>
      <c r="R114" s="39"/>
    </row>
    <row r="115" spans="2:65" s="1" customFormat="1" ht="10.35" customHeight="1"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9"/>
    </row>
    <row r="116" spans="2:65" s="8" customFormat="1" ht="29.25" customHeight="1">
      <c r="B116" s="151"/>
      <c r="C116" s="152" t="s">
        <v>143</v>
      </c>
      <c r="D116" s="153" t="s">
        <v>144</v>
      </c>
      <c r="E116" s="153" t="s">
        <v>58</v>
      </c>
      <c r="F116" s="300" t="s">
        <v>145</v>
      </c>
      <c r="G116" s="300"/>
      <c r="H116" s="300"/>
      <c r="I116" s="300"/>
      <c r="J116" s="153" t="s">
        <v>146</v>
      </c>
      <c r="K116" s="153" t="s">
        <v>147</v>
      </c>
      <c r="L116" s="300" t="s">
        <v>148</v>
      </c>
      <c r="M116" s="300"/>
      <c r="N116" s="300" t="s">
        <v>116</v>
      </c>
      <c r="O116" s="300"/>
      <c r="P116" s="300"/>
      <c r="Q116" s="301"/>
      <c r="R116" s="154"/>
      <c r="T116" s="82" t="s">
        <v>149</v>
      </c>
      <c r="U116" s="83" t="s">
        <v>40</v>
      </c>
      <c r="V116" s="83" t="s">
        <v>150</v>
      </c>
      <c r="W116" s="83" t="s">
        <v>151</v>
      </c>
      <c r="X116" s="83" t="s">
        <v>152</v>
      </c>
      <c r="Y116" s="83" t="s">
        <v>153</v>
      </c>
      <c r="Z116" s="83" t="s">
        <v>154</v>
      </c>
      <c r="AA116" s="84" t="s">
        <v>155</v>
      </c>
    </row>
    <row r="117" spans="2:65" s="1" customFormat="1" ht="29.25" customHeight="1">
      <c r="B117" s="37"/>
      <c r="C117" s="86" t="s">
        <v>113</v>
      </c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02">
        <f>BK117</f>
        <v>0</v>
      </c>
      <c r="O117" s="303"/>
      <c r="P117" s="303"/>
      <c r="Q117" s="303"/>
      <c r="R117" s="39"/>
      <c r="T117" s="85"/>
      <c r="U117" s="53"/>
      <c r="V117" s="53"/>
      <c r="W117" s="155">
        <f>W118+W151</f>
        <v>0</v>
      </c>
      <c r="X117" s="53"/>
      <c r="Y117" s="155">
        <f>Y118+Y151</f>
        <v>0</v>
      </c>
      <c r="Z117" s="53"/>
      <c r="AA117" s="156">
        <f>AA118+AA151</f>
        <v>0</v>
      </c>
      <c r="AT117" s="22" t="s">
        <v>75</v>
      </c>
      <c r="AU117" s="22" t="s">
        <v>118</v>
      </c>
      <c r="BK117" s="157">
        <f>BK118+BK151</f>
        <v>0</v>
      </c>
    </row>
    <row r="118" spans="2:65" s="9" customFormat="1" ht="37.35" customHeight="1">
      <c r="B118" s="158"/>
      <c r="C118" s="159"/>
      <c r="D118" s="160" t="s">
        <v>124</v>
      </c>
      <c r="E118" s="160"/>
      <c r="F118" s="160"/>
      <c r="G118" s="160"/>
      <c r="H118" s="160"/>
      <c r="I118" s="160"/>
      <c r="J118" s="160"/>
      <c r="K118" s="160"/>
      <c r="L118" s="160"/>
      <c r="M118" s="160"/>
      <c r="N118" s="280">
        <f>BK118</f>
        <v>0</v>
      </c>
      <c r="O118" s="281"/>
      <c r="P118" s="281"/>
      <c r="Q118" s="281"/>
      <c r="R118" s="161"/>
      <c r="T118" s="162"/>
      <c r="U118" s="159"/>
      <c r="V118" s="159"/>
      <c r="W118" s="163">
        <f>W119</f>
        <v>0</v>
      </c>
      <c r="X118" s="159"/>
      <c r="Y118" s="163">
        <f>Y119</f>
        <v>0</v>
      </c>
      <c r="Z118" s="159"/>
      <c r="AA118" s="164">
        <f>AA119</f>
        <v>0</v>
      </c>
      <c r="AR118" s="165" t="s">
        <v>109</v>
      </c>
      <c r="AT118" s="166" t="s">
        <v>75</v>
      </c>
      <c r="AU118" s="166" t="s">
        <v>76</v>
      </c>
      <c r="AY118" s="165" t="s">
        <v>156</v>
      </c>
      <c r="BK118" s="167">
        <f>BK119</f>
        <v>0</v>
      </c>
    </row>
    <row r="119" spans="2:65" s="9" customFormat="1" ht="19.899999999999999" customHeight="1">
      <c r="B119" s="158"/>
      <c r="C119" s="159"/>
      <c r="D119" s="168" t="s">
        <v>379</v>
      </c>
      <c r="E119" s="168"/>
      <c r="F119" s="168"/>
      <c r="G119" s="168"/>
      <c r="H119" s="168"/>
      <c r="I119" s="168"/>
      <c r="J119" s="168"/>
      <c r="K119" s="168"/>
      <c r="L119" s="168"/>
      <c r="M119" s="168"/>
      <c r="N119" s="278">
        <f>BK119</f>
        <v>0</v>
      </c>
      <c r="O119" s="279"/>
      <c r="P119" s="279"/>
      <c r="Q119" s="279"/>
      <c r="R119" s="161"/>
      <c r="T119" s="162"/>
      <c r="U119" s="159"/>
      <c r="V119" s="159"/>
      <c r="W119" s="163">
        <f>SUM(W120:W150)</f>
        <v>0</v>
      </c>
      <c r="X119" s="159"/>
      <c r="Y119" s="163">
        <f>SUM(Y120:Y150)</f>
        <v>0</v>
      </c>
      <c r="Z119" s="159"/>
      <c r="AA119" s="164">
        <f>SUM(AA120:AA150)</f>
        <v>0</v>
      </c>
      <c r="AR119" s="165" t="s">
        <v>109</v>
      </c>
      <c r="AT119" s="166" t="s">
        <v>75</v>
      </c>
      <c r="AU119" s="166" t="s">
        <v>84</v>
      </c>
      <c r="AY119" s="165" t="s">
        <v>156</v>
      </c>
      <c r="BK119" s="167">
        <f>SUM(BK120:BK150)</f>
        <v>0</v>
      </c>
    </row>
    <row r="120" spans="2:65" s="1" customFormat="1" ht="25.5" customHeight="1">
      <c r="B120" s="37"/>
      <c r="C120" s="169" t="s">
        <v>84</v>
      </c>
      <c r="D120" s="169" t="s">
        <v>157</v>
      </c>
      <c r="E120" s="170" t="s">
        <v>380</v>
      </c>
      <c r="F120" s="265" t="s">
        <v>381</v>
      </c>
      <c r="G120" s="265"/>
      <c r="H120" s="265"/>
      <c r="I120" s="265"/>
      <c r="J120" s="171" t="s">
        <v>169</v>
      </c>
      <c r="K120" s="172">
        <v>145</v>
      </c>
      <c r="L120" s="266">
        <v>0</v>
      </c>
      <c r="M120" s="267"/>
      <c r="N120" s="275">
        <f t="shared" ref="N120:N150" si="5">ROUND(L120*K120,2)</f>
        <v>0</v>
      </c>
      <c r="O120" s="275"/>
      <c r="P120" s="275"/>
      <c r="Q120" s="275"/>
      <c r="R120" s="39"/>
      <c r="T120" s="173" t="s">
        <v>22</v>
      </c>
      <c r="U120" s="46" t="s">
        <v>41</v>
      </c>
      <c r="V120" s="38"/>
      <c r="W120" s="174">
        <f t="shared" ref="W120:W150" si="6">V120*K120</f>
        <v>0</v>
      </c>
      <c r="X120" s="174">
        <v>0</v>
      </c>
      <c r="Y120" s="174">
        <f t="shared" ref="Y120:Y150" si="7">X120*K120</f>
        <v>0</v>
      </c>
      <c r="Z120" s="174">
        <v>0</v>
      </c>
      <c r="AA120" s="175">
        <f t="shared" ref="AA120:AA150" si="8">Z120*K120</f>
        <v>0</v>
      </c>
      <c r="AR120" s="22" t="s">
        <v>215</v>
      </c>
      <c r="AT120" s="22" t="s">
        <v>157</v>
      </c>
      <c r="AU120" s="22" t="s">
        <v>109</v>
      </c>
      <c r="AY120" s="22" t="s">
        <v>156</v>
      </c>
      <c r="BE120" s="112">
        <f t="shared" ref="BE120:BE150" si="9">IF(U120="základní",N120,0)</f>
        <v>0</v>
      </c>
      <c r="BF120" s="112">
        <f t="shared" ref="BF120:BF150" si="10">IF(U120="snížená",N120,0)</f>
        <v>0</v>
      </c>
      <c r="BG120" s="112">
        <f t="shared" ref="BG120:BG150" si="11">IF(U120="zákl. přenesená",N120,0)</f>
        <v>0</v>
      </c>
      <c r="BH120" s="112">
        <f t="shared" ref="BH120:BH150" si="12">IF(U120="sníž. přenesená",N120,0)</f>
        <v>0</v>
      </c>
      <c r="BI120" s="112">
        <f t="shared" ref="BI120:BI150" si="13">IF(U120="nulová",N120,0)</f>
        <v>0</v>
      </c>
      <c r="BJ120" s="22" t="s">
        <v>84</v>
      </c>
      <c r="BK120" s="112">
        <f t="shared" ref="BK120:BK150" si="14">ROUND(L120*K120,2)</f>
        <v>0</v>
      </c>
      <c r="BL120" s="22" t="s">
        <v>215</v>
      </c>
      <c r="BM120" s="22" t="s">
        <v>382</v>
      </c>
    </row>
    <row r="121" spans="2:65" s="1" customFormat="1" ht="25.5" customHeight="1">
      <c r="B121" s="37"/>
      <c r="C121" s="169" t="s">
        <v>109</v>
      </c>
      <c r="D121" s="169" t="s">
        <v>157</v>
      </c>
      <c r="E121" s="170" t="s">
        <v>383</v>
      </c>
      <c r="F121" s="265" t="s">
        <v>384</v>
      </c>
      <c r="G121" s="265"/>
      <c r="H121" s="265"/>
      <c r="I121" s="265"/>
      <c r="J121" s="171" t="s">
        <v>169</v>
      </c>
      <c r="K121" s="172">
        <v>95</v>
      </c>
      <c r="L121" s="266">
        <v>0</v>
      </c>
      <c r="M121" s="267"/>
      <c r="N121" s="275">
        <f t="shared" si="5"/>
        <v>0</v>
      </c>
      <c r="O121" s="275"/>
      <c r="P121" s="275"/>
      <c r="Q121" s="275"/>
      <c r="R121" s="39"/>
      <c r="T121" s="173" t="s">
        <v>22</v>
      </c>
      <c r="U121" s="46" t="s">
        <v>41</v>
      </c>
      <c r="V121" s="38"/>
      <c r="W121" s="174">
        <f t="shared" si="6"/>
        <v>0</v>
      </c>
      <c r="X121" s="174">
        <v>0</v>
      </c>
      <c r="Y121" s="174">
        <f t="shared" si="7"/>
        <v>0</v>
      </c>
      <c r="Z121" s="174">
        <v>0</v>
      </c>
      <c r="AA121" s="175">
        <f t="shared" si="8"/>
        <v>0</v>
      </c>
      <c r="AR121" s="22" t="s">
        <v>215</v>
      </c>
      <c r="AT121" s="22" t="s">
        <v>157</v>
      </c>
      <c r="AU121" s="22" t="s">
        <v>109</v>
      </c>
      <c r="AY121" s="22" t="s">
        <v>156</v>
      </c>
      <c r="BE121" s="112">
        <f t="shared" si="9"/>
        <v>0</v>
      </c>
      <c r="BF121" s="112">
        <f t="shared" si="10"/>
        <v>0</v>
      </c>
      <c r="BG121" s="112">
        <f t="shared" si="11"/>
        <v>0</v>
      </c>
      <c r="BH121" s="112">
        <f t="shared" si="12"/>
        <v>0</v>
      </c>
      <c r="BI121" s="112">
        <f t="shared" si="13"/>
        <v>0</v>
      </c>
      <c r="BJ121" s="22" t="s">
        <v>84</v>
      </c>
      <c r="BK121" s="112">
        <f t="shared" si="14"/>
        <v>0</v>
      </c>
      <c r="BL121" s="22" t="s">
        <v>215</v>
      </c>
      <c r="BM121" s="22" t="s">
        <v>385</v>
      </c>
    </row>
    <row r="122" spans="2:65" s="1" customFormat="1" ht="16.5" customHeight="1">
      <c r="B122" s="37"/>
      <c r="C122" s="169" t="s">
        <v>174</v>
      </c>
      <c r="D122" s="169" t="s">
        <v>157</v>
      </c>
      <c r="E122" s="170" t="s">
        <v>386</v>
      </c>
      <c r="F122" s="265" t="s">
        <v>387</v>
      </c>
      <c r="G122" s="265"/>
      <c r="H122" s="265"/>
      <c r="I122" s="265"/>
      <c r="J122" s="171" t="s">
        <v>169</v>
      </c>
      <c r="K122" s="172">
        <v>60</v>
      </c>
      <c r="L122" s="266">
        <v>0</v>
      </c>
      <c r="M122" s="267"/>
      <c r="N122" s="275">
        <f t="shared" si="5"/>
        <v>0</v>
      </c>
      <c r="O122" s="275"/>
      <c r="P122" s="275"/>
      <c r="Q122" s="275"/>
      <c r="R122" s="39"/>
      <c r="T122" s="173" t="s">
        <v>22</v>
      </c>
      <c r="U122" s="46" t="s">
        <v>41</v>
      </c>
      <c r="V122" s="38"/>
      <c r="W122" s="174">
        <f t="shared" si="6"/>
        <v>0</v>
      </c>
      <c r="X122" s="174">
        <v>0</v>
      </c>
      <c r="Y122" s="174">
        <f t="shared" si="7"/>
        <v>0</v>
      </c>
      <c r="Z122" s="174">
        <v>0</v>
      </c>
      <c r="AA122" s="175">
        <f t="shared" si="8"/>
        <v>0</v>
      </c>
      <c r="AR122" s="22" t="s">
        <v>215</v>
      </c>
      <c r="AT122" s="22" t="s">
        <v>157</v>
      </c>
      <c r="AU122" s="22" t="s">
        <v>109</v>
      </c>
      <c r="AY122" s="22" t="s">
        <v>156</v>
      </c>
      <c r="BE122" s="112">
        <f t="shared" si="9"/>
        <v>0</v>
      </c>
      <c r="BF122" s="112">
        <f t="shared" si="10"/>
        <v>0</v>
      </c>
      <c r="BG122" s="112">
        <f t="shared" si="11"/>
        <v>0</v>
      </c>
      <c r="BH122" s="112">
        <f t="shared" si="12"/>
        <v>0</v>
      </c>
      <c r="BI122" s="112">
        <f t="shared" si="13"/>
        <v>0</v>
      </c>
      <c r="BJ122" s="22" t="s">
        <v>84</v>
      </c>
      <c r="BK122" s="112">
        <f t="shared" si="14"/>
        <v>0</v>
      </c>
      <c r="BL122" s="22" t="s">
        <v>215</v>
      </c>
      <c r="BM122" s="22" t="s">
        <v>388</v>
      </c>
    </row>
    <row r="123" spans="2:65" s="1" customFormat="1" ht="16.5" customHeight="1">
      <c r="B123" s="37"/>
      <c r="C123" s="169" t="s">
        <v>161</v>
      </c>
      <c r="D123" s="169" t="s">
        <v>157</v>
      </c>
      <c r="E123" s="170" t="s">
        <v>389</v>
      </c>
      <c r="F123" s="265" t="s">
        <v>390</v>
      </c>
      <c r="G123" s="265"/>
      <c r="H123" s="265"/>
      <c r="I123" s="265"/>
      <c r="J123" s="171" t="s">
        <v>169</v>
      </c>
      <c r="K123" s="172">
        <v>40</v>
      </c>
      <c r="L123" s="266">
        <v>0</v>
      </c>
      <c r="M123" s="267"/>
      <c r="N123" s="275">
        <f t="shared" si="5"/>
        <v>0</v>
      </c>
      <c r="O123" s="275"/>
      <c r="P123" s="275"/>
      <c r="Q123" s="275"/>
      <c r="R123" s="39"/>
      <c r="T123" s="173" t="s">
        <v>22</v>
      </c>
      <c r="U123" s="46" t="s">
        <v>41</v>
      </c>
      <c r="V123" s="38"/>
      <c r="W123" s="174">
        <f t="shared" si="6"/>
        <v>0</v>
      </c>
      <c r="X123" s="174">
        <v>0</v>
      </c>
      <c r="Y123" s="174">
        <f t="shared" si="7"/>
        <v>0</v>
      </c>
      <c r="Z123" s="174">
        <v>0</v>
      </c>
      <c r="AA123" s="175">
        <f t="shared" si="8"/>
        <v>0</v>
      </c>
      <c r="AR123" s="22" t="s">
        <v>215</v>
      </c>
      <c r="AT123" s="22" t="s">
        <v>157</v>
      </c>
      <c r="AU123" s="22" t="s">
        <v>109</v>
      </c>
      <c r="AY123" s="22" t="s">
        <v>156</v>
      </c>
      <c r="BE123" s="112">
        <f t="shared" si="9"/>
        <v>0</v>
      </c>
      <c r="BF123" s="112">
        <f t="shared" si="10"/>
        <v>0</v>
      </c>
      <c r="BG123" s="112">
        <f t="shared" si="11"/>
        <v>0</v>
      </c>
      <c r="BH123" s="112">
        <f t="shared" si="12"/>
        <v>0</v>
      </c>
      <c r="BI123" s="112">
        <f t="shared" si="13"/>
        <v>0</v>
      </c>
      <c r="BJ123" s="22" t="s">
        <v>84</v>
      </c>
      <c r="BK123" s="112">
        <f t="shared" si="14"/>
        <v>0</v>
      </c>
      <c r="BL123" s="22" t="s">
        <v>215</v>
      </c>
      <c r="BM123" s="22" t="s">
        <v>391</v>
      </c>
    </row>
    <row r="124" spans="2:65" s="1" customFormat="1" ht="16.5" customHeight="1">
      <c r="B124" s="37"/>
      <c r="C124" s="169" t="s">
        <v>185</v>
      </c>
      <c r="D124" s="169" t="s">
        <v>157</v>
      </c>
      <c r="E124" s="170" t="s">
        <v>392</v>
      </c>
      <c r="F124" s="265" t="s">
        <v>393</v>
      </c>
      <c r="G124" s="265"/>
      <c r="H124" s="265"/>
      <c r="I124" s="265"/>
      <c r="J124" s="171" t="s">
        <v>169</v>
      </c>
      <c r="K124" s="172">
        <v>60</v>
      </c>
      <c r="L124" s="266">
        <v>0</v>
      </c>
      <c r="M124" s="267"/>
      <c r="N124" s="275">
        <f t="shared" si="5"/>
        <v>0</v>
      </c>
      <c r="O124" s="275"/>
      <c r="P124" s="275"/>
      <c r="Q124" s="275"/>
      <c r="R124" s="39"/>
      <c r="T124" s="173" t="s">
        <v>22</v>
      </c>
      <c r="U124" s="46" t="s">
        <v>41</v>
      </c>
      <c r="V124" s="38"/>
      <c r="W124" s="174">
        <f t="shared" si="6"/>
        <v>0</v>
      </c>
      <c r="X124" s="174">
        <v>0</v>
      </c>
      <c r="Y124" s="174">
        <f t="shared" si="7"/>
        <v>0</v>
      </c>
      <c r="Z124" s="174">
        <v>0</v>
      </c>
      <c r="AA124" s="175">
        <f t="shared" si="8"/>
        <v>0</v>
      </c>
      <c r="AR124" s="22" t="s">
        <v>215</v>
      </c>
      <c r="AT124" s="22" t="s">
        <v>157</v>
      </c>
      <c r="AU124" s="22" t="s">
        <v>109</v>
      </c>
      <c r="AY124" s="22" t="s">
        <v>156</v>
      </c>
      <c r="BE124" s="112">
        <f t="shared" si="9"/>
        <v>0</v>
      </c>
      <c r="BF124" s="112">
        <f t="shared" si="10"/>
        <v>0</v>
      </c>
      <c r="BG124" s="112">
        <f t="shared" si="11"/>
        <v>0</v>
      </c>
      <c r="BH124" s="112">
        <f t="shared" si="12"/>
        <v>0</v>
      </c>
      <c r="BI124" s="112">
        <f t="shared" si="13"/>
        <v>0</v>
      </c>
      <c r="BJ124" s="22" t="s">
        <v>84</v>
      </c>
      <c r="BK124" s="112">
        <f t="shared" si="14"/>
        <v>0</v>
      </c>
      <c r="BL124" s="22" t="s">
        <v>215</v>
      </c>
      <c r="BM124" s="22" t="s">
        <v>394</v>
      </c>
    </row>
    <row r="125" spans="2:65" s="1" customFormat="1" ht="16.5" customHeight="1">
      <c r="B125" s="37"/>
      <c r="C125" s="169" t="s">
        <v>177</v>
      </c>
      <c r="D125" s="169" t="s">
        <v>157</v>
      </c>
      <c r="E125" s="170" t="s">
        <v>395</v>
      </c>
      <c r="F125" s="265" t="s">
        <v>396</v>
      </c>
      <c r="G125" s="265"/>
      <c r="H125" s="265"/>
      <c r="I125" s="265"/>
      <c r="J125" s="171" t="s">
        <v>397</v>
      </c>
      <c r="K125" s="172">
        <v>33</v>
      </c>
      <c r="L125" s="266">
        <v>0</v>
      </c>
      <c r="M125" s="267"/>
      <c r="N125" s="275">
        <f t="shared" si="5"/>
        <v>0</v>
      </c>
      <c r="O125" s="275"/>
      <c r="P125" s="275"/>
      <c r="Q125" s="275"/>
      <c r="R125" s="39"/>
      <c r="T125" s="173" t="s">
        <v>22</v>
      </c>
      <c r="U125" s="46" t="s">
        <v>41</v>
      </c>
      <c r="V125" s="38"/>
      <c r="W125" s="174">
        <f t="shared" si="6"/>
        <v>0</v>
      </c>
      <c r="X125" s="174">
        <v>0</v>
      </c>
      <c r="Y125" s="174">
        <f t="shared" si="7"/>
        <v>0</v>
      </c>
      <c r="Z125" s="174">
        <v>0</v>
      </c>
      <c r="AA125" s="175">
        <f t="shared" si="8"/>
        <v>0</v>
      </c>
      <c r="AR125" s="22" t="s">
        <v>215</v>
      </c>
      <c r="AT125" s="22" t="s">
        <v>157</v>
      </c>
      <c r="AU125" s="22" t="s">
        <v>109</v>
      </c>
      <c r="AY125" s="22" t="s">
        <v>156</v>
      </c>
      <c r="BE125" s="112">
        <f t="shared" si="9"/>
        <v>0</v>
      </c>
      <c r="BF125" s="112">
        <f t="shared" si="10"/>
        <v>0</v>
      </c>
      <c r="BG125" s="112">
        <f t="shared" si="11"/>
        <v>0</v>
      </c>
      <c r="BH125" s="112">
        <f t="shared" si="12"/>
        <v>0</v>
      </c>
      <c r="BI125" s="112">
        <f t="shared" si="13"/>
        <v>0</v>
      </c>
      <c r="BJ125" s="22" t="s">
        <v>84</v>
      </c>
      <c r="BK125" s="112">
        <f t="shared" si="14"/>
        <v>0</v>
      </c>
      <c r="BL125" s="22" t="s">
        <v>215</v>
      </c>
      <c r="BM125" s="22" t="s">
        <v>398</v>
      </c>
    </row>
    <row r="126" spans="2:65" s="1" customFormat="1" ht="16.5" customHeight="1">
      <c r="B126" s="37"/>
      <c r="C126" s="169" t="s">
        <v>205</v>
      </c>
      <c r="D126" s="169" t="s">
        <v>157</v>
      </c>
      <c r="E126" s="170" t="s">
        <v>399</v>
      </c>
      <c r="F126" s="265" t="s">
        <v>400</v>
      </c>
      <c r="G126" s="265"/>
      <c r="H126" s="265"/>
      <c r="I126" s="265"/>
      <c r="J126" s="171" t="s">
        <v>397</v>
      </c>
      <c r="K126" s="172">
        <v>12</v>
      </c>
      <c r="L126" s="266">
        <v>0</v>
      </c>
      <c r="M126" s="267"/>
      <c r="N126" s="275">
        <f t="shared" si="5"/>
        <v>0</v>
      </c>
      <c r="O126" s="275"/>
      <c r="P126" s="275"/>
      <c r="Q126" s="275"/>
      <c r="R126" s="39"/>
      <c r="T126" s="173" t="s">
        <v>22</v>
      </c>
      <c r="U126" s="46" t="s">
        <v>41</v>
      </c>
      <c r="V126" s="38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22" t="s">
        <v>215</v>
      </c>
      <c r="AT126" s="22" t="s">
        <v>157</v>
      </c>
      <c r="AU126" s="22" t="s">
        <v>109</v>
      </c>
      <c r="AY126" s="22" t="s">
        <v>156</v>
      </c>
      <c r="BE126" s="112">
        <f t="shared" si="9"/>
        <v>0</v>
      </c>
      <c r="BF126" s="112">
        <f t="shared" si="10"/>
        <v>0</v>
      </c>
      <c r="BG126" s="112">
        <f t="shared" si="11"/>
        <v>0</v>
      </c>
      <c r="BH126" s="112">
        <f t="shared" si="12"/>
        <v>0</v>
      </c>
      <c r="BI126" s="112">
        <f t="shared" si="13"/>
        <v>0</v>
      </c>
      <c r="BJ126" s="22" t="s">
        <v>84</v>
      </c>
      <c r="BK126" s="112">
        <f t="shared" si="14"/>
        <v>0</v>
      </c>
      <c r="BL126" s="22" t="s">
        <v>215</v>
      </c>
      <c r="BM126" s="22" t="s">
        <v>401</v>
      </c>
    </row>
    <row r="127" spans="2:65" s="1" customFormat="1" ht="16.5" customHeight="1">
      <c r="B127" s="37"/>
      <c r="C127" s="169" t="s">
        <v>184</v>
      </c>
      <c r="D127" s="169" t="s">
        <v>157</v>
      </c>
      <c r="E127" s="170" t="s">
        <v>402</v>
      </c>
      <c r="F127" s="265" t="s">
        <v>403</v>
      </c>
      <c r="G127" s="265"/>
      <c r="H127" s="265"/>
      <c r="I127" s="265"/>
      <c r="J127" s="171" t="s">
        <v>397</v>
      </c>
      <c r="K127" s="172">
        <v>1</v>
      </c>
      <c r="L127" s="266">
        <v>0</v>
      </c>
      <c r="M127" s="267"/>
      <c r="N127" s="275">
        <f t="shared" si="5"/>
        <v>0</v>
      </c>
      <c r="O127" s="275"/>
      <c r="P127" s="275"/>
      <c r="Q127" s="275"/>
      <c r="R127" s="39"/>
      <c r="T127" s="173" t="s">
        <v>22</v>
      </c>
      <c r="U127" s="46" t="s">
        <v>41</v>
      </c>
      <c r="V127" s="38"/>
      <c r="W127" s="174">
        <f t="shared" si="6"/>
        <v>0</v>
      </c>
      <c r="X127" s="174">
        <v>0</v>
      </c>
      <c r="Y127" s="174">
        <f t="shared" si="7"/>
        <v>0</v>
      </c>
      <c r="Z127" s="174">
        <v>0</v>
      </c>
      <c r="AA127" s="175">
        <f t="shared" si="8"/>
        <v>0</v>
      </c>
      <c r="AR127" s="22" t="s">
        <v>215</v>
      </c>
      <c r="AT127" s="22" t="s">
        <v>157</v>
      </c>
      <c r="AU127" s="22" t="s">
        <v>109</v>
      </c>
      <c r="AY127" s="22" t="s">
        <v>156</v>
      </c>
      <c r="BE127" s="112">
        <f t="shared" si="9"/>
        <v>0</v>
      </c>
      <c r="BF127" s="112">
        <f t="shared" si="10"/>
        <v>0</v>
      </c>
      <c r="BG127" s="112">
        <f t="shared" si="11"/>
        <v>0</v>
      </c>
      <c r="BH127" s="112">
        <f t="shared" si="12"/>
        <v>0</v>
      </c>
      <c r="BI127" s="112">
        <f t="shared" si="13"/>
        <v>0</v>
      </c>
      <c r="BJ127" s="22" t="s">
        <v>84</v>
      </c>
      <c r="BK127" s="112">
        <f t="shared" si="14"/>
        <v>0</v>
      </c>
      <c r="BL127" s="22" t="s">
        <v>215</v>
      </c>
      <c r="BM127" s="22" t="s">
        <v>404</v>
      </c>
    </row>
    <row r="128" spans="2:65" s="1" customFormat="1" ht="16.5" customHeight="1">
      <c r="B128" s="37"/>
      <c r="C128" s="169" t="s">
        <v>216</v>
      </c>
      <c r="D128" s="169" t="s">
        <v>157</v>
      </c>
      <c r="E128" s="170" t="s">
        <v>405</v>
      </c>
      <c r="F128" s="265" t="s">
        <v>406</v>
      </c>
      <c r="G128" s="265"/>
      <c r="H128" s="265"/>
      <c r="I128" s="265"/>
      <c r="J128" s="171" t="s">
        <v>397</v>
      </c>
      <c r="K128" s="172">
        <v>16</v>
      </c>
      <c r="L128" s="266">
        <v>0</v>
      </c>
      <c r="M128" s="267"/>
      <c r="N128" s="275">
        <f t="shared" si="5"/>
        <v>0</v>
      </c>
      <c r="O128" s="275"/>
      <c r="P128" s="275"/>
      <c r="Q128" s="275"/>
      <c r="R128" s="39"/>
      <c r="T128" s="173" t="s">
        <v>22</v>
      </c>
      <c r="U128" s="46" t="s">
        <v>41</v>
      </c>
      <c r="V128" s="38"/>
      <c r="W128" s="174">
        <f t="shared" si="6"/>
        <v>0</v>
      </c>
      <c r="X128" s="174">
        <v>0</v>
      </c>
      <c r="Y128" s="174">
        <f t="shared" si="7"/>
        <v>0</v>
      </c>
      <c r="Z128" s="174">
        <v>0</v>
      </c>
      <c r="AA128" s="175">
        <f t="shared" si="8"/>
        <v>0</v>
      </c>
      <c r="AR128" s="22" t="s">
        <v>215</v>
      </c>
      <c r="AT128" s="22" t="s">
        <v>157</v>
      </c>
      <c r="AU128" s="22" t="s">
        <v>109</v>
      </c>
      <c r="AY128" s="22" t="s">
        <v>156</v>
      </c>
      <c r="BE128" s="112">
        <f t="shared" si="9"/>
        <v>0</v>
      </c>
      <c r="BF128" s="112">
        <f t="shared" si="10"/>
        <v>0</v>
      </c>
      <c r="BG128" s="112">
        <f t="shared" si="11"/>
        <v>0</v>
      </c>
      <c r="BH128" s="112">
        <f t="shared" si="12"/>
        <v>0</v>
      </c>
      <c r="BI128" s="112">
        <f t="shared" si="13"/>
        <v>0</v>
      </c>
      <c r="BJ128" s="22" t="s">
        <v>84</v>
      </c>
      <c r="BK128" s="112">
        <f t="shared" si="14"/>
        <v>0</v>
      </c>
      <c r="BL128" s="22" t="s">
        <v>215</v>
      </c>
      <c r="BM128" s="22" t="s">
        <v>407</v>
      </c>
    </row>
    <row r="129" spans="2:65" s="1" customFormat="1" ht="16.5" customHeight="1">
      <c r="B129" s="37"/>
      <c r="C129" s="169" t="s">
        <v>188</v>
      </c>
      <c r="D129" s="169" t="s">
        <v>157</v>
      </c>
      <c r="E129" s="170" t="s">
        <v>408</v>
      </c>
      <c r="F129" s="265" t="s">
        <v>409</v>
      </c>
      <c r="G129" s="265"/>
      <c r="H129" s="265"/>
      <c r="I129" s="265"/>
      <c r="J129" s="171" t="s">
        <v>397</v>
      </c>
      <c r="K129" s="172">
        <v>6</v>
      </c>
      <c r="L129" s="266">
        <v>0</v>
      </c>
      <c r="M129" s="267"/>
      <c r="N129" s="275">
        <f t="shared" si="5"/>
        <v>0</v>
      </c>
      <c r="O129" s="275"/>
      <c r="P129" s="275"/>
      <c r="Q129" s="275"/>
      <c r="R129" s="39"/>
      <c r="T129" s="173" t="s">
        <v>22</v>
      </c>
      <c r="U129" s="46" t="s">
        <v>41</v>
      </c>
      <c r="V129" s="38"/>
      <c r="W129" s="174">
        <f t="shared" si="6"/>
        <v>0</v>
      </c>
      <c r="X129" s="174">
        <v>0</v>
      </c>
      <c r="Y129" s="174">
        <f t="shared" si="7"/>
        <v>0</v>
      </c>
      <c r="Z129" s="174">
        <v>0</v>
      </c>
      <c r="AA129" s="175">
        <f t="shared" si="8"/>
        <v>0</v>
      </c>
      <c r="AR129" s="22" t="s">
        <v>215</v>
      </c>
      <c r="AT129" s="22" t="s">
        <v>157</v>
      </c>
      <c r="AU129" s="22" t="s">
        <v>109</v>
      </c>
      <c r="AY129" s="22" t="s">
        <v>156</v>
      </c>
      <c r="BE129" s="112">
        <f t="shared" si="9"/>
        <v>0</v>
      </c>
      <c r="BF129" s="112">
        <f t="shared" si="10"/>
        <v>0</v>
      </c>
      <c r="BG129" s="112">
        <f t="shared" si="11"/>
        <v>0</v>
      </c>
      <c r="BH129" s="112">
        <f t="shared" si="12"/>
        <v>0</v>
      </c>
      <c r="BI129" s="112">
        <f t="shared" si="13"/>
        <v>0</v>
      </c>
      <c r="BJ129" s="22" t="s">
        <v>84</v>
      </c>
      <c r="BK129" s="112">
        <f t="shared" si="14"/>
        <v>0</v>
      </c>
      <c r="BL129" s="22" t="s">
        <v>215</v>
      </c>
      <c r="BM129" s="22" t="s">
        <v>410</v>
      </c>
    </row>
    <row r="130" spans="2:65" s="1" customFormat="1" ht="16.5" customHeight="1">
      <c r="B130" s="37"/>
      <c r="C130" s="169" t="s">
        <v>198</v>
      </c>
      <c r="D130" s="169" t="s">
        <v>157</v>
      </c>
      <c r="E130" s="170" t="s">
        <v>411</v>
      </c>
      <c r="F130" s="265" t="s">
        <v>412</v>
      </c>
      <c r="G130" s="265"/>
      <c r="H130" s="265"/>
      <c r="I130" s="265"/>
      <c r="J130" s="171" t="s">
        <v>397</v>
      </c>
      <c r="K130" s="172">
        <v>4</v>
      </c>
      <c r="L130" s="266">
        <v>0</v>
      </c>
      <c r="M130" s="267"/>
      <c r="N130" s="275">
        <f t="shared" si="5"/>
        <v>0</v>
      </c>
      <c r="O130" s="275"/>
      <c r="P130" s="275"/>
      <c r="Q130" s="275"/>
      <c r="R130" s="39"/>
      <c r="T130" s="173" t="s">
        <v>22</v>
      </c>
      <c r="U130" s="46" t="s">
        <v>41</v>
      </c>
      <c r="V130" s="38"/>
      <c r="W130" s="174">
        <f t="shared" si="6"/>
        <v>0</v>
      </c>
      <c r="X130" s="174">
        <v>0</v>
      </c>
      <c r="Y130" s="174">
        <f t="shared" si="7"/>
        <v>0</v>
      </c>
      <c r="Z130" s="174">
        <v>0</v>
      </c>
      <c r="AA130" s="175">
        <f t="shared" si="8"/>
        <v>0</v>
      </c>
      <c r="AR130" s="22" t="s">
        <v>215</v>
      </c>
      <c r="AT130" s="22" t="s">
        <v>157</v>
      </c>
      <c r="AU130" s="22" t="s">
        <v>109</v>
      </c>
      <c r="AY130" s="22" t="s">
        <v>156</v>
      </c>
      <c r="BE130" s="112">
        <f t="shared" si="9"/>
        <v>0</v>
      </c>
      <c r="BF130" s="112">
        <f t="shared" si="10"/>
        <v>0</v>
      </c>
      <c r="BG130" s="112">
        <f t="shared" si="11"/>
        <v>0</v>
      </c>
      <c r="BH130" s="112">
        <f t="shared" si="12"/>
        <v>0</v>
      </c>
      <c r="BI130" s="112">
        <f t="shared" si="13"/>
        <v>0</v>
      </c>
      <c r="BJ130" s="22" t="s">
        <v>84</v>
      </c>
      <c r="BK130" s="112">
        <f t="shared" si="14"/>
        <v>0</v>
      </c>
      <c r="BL130" s="22" t="s">
        <v>215</v>
      </c>
      <c r="BM130" s="22" t="s">
        <v>413</v>
      </c>
    </row>
    <row r="131" spans="2:65" s="1" customFormat="1" ht="16.5" customHeight="1">
      <c r="B131" s="37"/>
      <c r="C131" s="169" t="s">
        <v>203</v>
      </c>
      <c r="D131" s="169" t="s">
        <v>157</v>
      </c>
      <c r="E131" s="170" t="s">
        <v>414</v>
      </c>
      <c r="F131" s="265" t="s">
        <v>415</v>
      </c>
      <c r="G131" s="265"/>
      <c r="H131" s="265"/>
      <c r="I131" s="265"/>
      <c r="J131" s="171" t="s">
        <v>397</v>
      </c>
      <c r="K131" s="172">
        <v>6</v>
      </c>
      <c r="L131" s="266">
        <v>0</v>
      </c>
      <c r="M131" s="267"/>
      <c r="N131" s="275">
        <f t="shared" si="5"/>
        <v>0</v>
      </c>
      <c r="O131" s="275"/>
      <c r="P131" s="275"/>
      <c r="Q131" s="275"/>
      <c r="R131" s="39"/>
      <c r="T131" s="173" t="s">
        <v>22</v>
      </c>
      <c r="U131" s="46" t="s">
        <v>41</v>
      </c>
      <c r="V131" s="38"/>
      <c r="W131" s="174">
        <f t="shared" si="6"/>
        <v>0</v>
      </c>
      <c r="X131" s="174">
        <v>0</v>
      </c>
      <c r="Y131" s="174">
        <f t="shared" si="7"/>
        <v>0</v>
      </c>
      <c r="Z131" s="174">
        <v>0</v>
      </c>
      <c r="AA131" s="175">
        <f t="shared" si="8"/>
        <v>0</v>
      </c>
      <c r="AR131" s="22" t="s">
        <v>215</v>
      </c>
      <c r="AT131" s="22" t="s">
        <v>157</v>
      </c>
      <c r="AU131" s="22" t="s">
        <v>109</v>
      </c>
      <c r="AY131" s="22" t="s">
        <v>156</v>
      </c>
      <c r="BE131" s="112">
        <f t="shared" si="9"/>
        <v>0</v>
      </c>
      <c r="BF131" s="112">
        <f t="shared" si="10"/>
        <v>0</v>
      </c>
      <c r="BG131" s="112">
        <f t="shared" si="11"/>
        <v>0</v>
      </c>
      <c r="BH131" s="112">
        <f t="shared" si="12"/>
        <v>0</v>
      </c>
      <c r="BI131" s="112">
        <f t="shared" si="13"/>
        <v>0</v>
      </c>
      <c r="BJ131" s="22" t="s">
        <v>84</v>
      </c>
      <c r="BK131" s="112">
        <f t="shared" si="14"/>
        <v>0</v>
      </c>
      <c r="BL131" s="22" t="s">
        <v>215</v>
      </c>
      <c r="BM131" s="22" t="s">
        <v>416</v>
      </c>
    </row>
    <row r="132" spans="2:65" s="1" customFormat="1" ht="16.5" customHeight="1">
      <c r="B132" s="37"/>
      <c r="C132" s="169" t="s">
        <v>231</v>
      </c>
      <c r="D132" s="169" t="s">
        <v>157</v>
      </c>
      <c r="E132" s="170" t="s">
        <v>417</v>
      </c>
      <c r="F132" s="265" t="s">
        <v>418</v>
      </c>
      <c r="G132" s="265"/>
      <c r="H132" s="265"/>
      <c r="I132" s="265"/>
      <c r="J132" s="171" t="s">
        <v>397</v>
      </c>
      <c r="K132" s="172">
        <v>4</v>
      </c>
      <c r="L132" s="266">
        <v>0</v>
      </c>
      <c r="M132" s="267"/>
      <c r="N132" s="275">
        <f t="shared" si="5"/>
        <v>0</v>
      </c>
      <c r="O132" s="275"/>
      <c r="P132" s="275"/>
      <c r="Q132" s="275"/>
      <c r="R132" s="39"/>
      <c r="T132" s="173" t="s">
        <v>22</v>
      </c>
      <c r="U132" s="46" t="s">
        <v>41</v>
      </c>
      <c r="V132" s="38"/>
      <c r="W132" s="174">
        <f t="shared" si="6"/>
        <v>0</v>
      </c>
      <c r="X132" s="174">
        <v>0</v>
      </c>
      <c r="Y132" s="174">
        <f t="shared" si="7"/>
        <v>0</v>
      </c>
      <c r="Z132" s="174">
        <v>0</v>
      </c>
      <c r="AA132" s="175">
        <f t="shared" si="8"/>
        <v>0</v>
      </c>
      <c r="AR132" s="22" t="s">
        <v>215</v>
      </c>
      <c r="AT132" s="22" t="s">
        <v>157</v>
      </c>
      <c r="AU132" s="22" t="s">
        <v>109</v>
      </c>
      <c r="AY132" s="22" t="s">
        <v>156</v>
      </c>
      <c r="BE132" s="112">
        <f t="shared" si="9"/>
        <v>0</v>
      </c>
      <c r="BF132" s="112">
        <f t="shared" si="10"/>
        <v>0</v>
      </c>
      <c r="BG132" s="112">
        <f t="shared" si="11"/>
        <v>0</v>
      </c>
      <c r="BH132" s="112">
        <f t="shared" si="12"/>
        <v>0</v>
      </c>
      <c r="BI132" s="112">
        <f t="shared" si="13"/>
        <v>0</v>
      </c>
      <c r="BJ132" s="22" t="s">
        <v>84</v>
      </c>
      <c r="BK132" s="112">
        <f t="shared" si="14"/>
        <v>0</v>
      </c>
      <c r="BL132" s="22" t="s">
        <v>215</v>
      </c>
      <c r="BM132" s="22" t="s">
        <v>419</v>
      </c>
    </row>
    <row r="133" spans="2:65" s="1" customFormat="1" ht="16.5" customHeight="1">
      <c r="B133" s="37"/>
      <c r="C133" s="169" t="s">
        <v>209</v>
      </c>
      <c r="D133" s="169" t="s">
        <v>157</v>
      </c>
      <c r="E133" s="170" t="s">
        <v>420</v>
      </c>
      <c r="F133" s="265" t="s">
        <v>421</v>
      </c>
      <c r="G133" s="265"/>
      <c r="H133" s="265"/>
      <c r="I133" s="265"/>
      <c r="J133" s="171" t="s">
        <v>397</v>
      </c>
      <c r="K133" s="172">
        <v>8</v>
      </c>
      <c r="L133" s="266">
        <v>0</v>
      </c>
      <c r="M133" s="267"/>
      <c r="N133" s="275">
        <f t="shared" si="5"/>
        <v>0</v>
      </c>
      <c r="O133" s="275"/>
      <c r="P133" s="275"/>
      <c r="Q133" s="275"/>
      <c r="R133" s="39"/>
      <c r="T133" s="173" t="s">
        <v>22</v>
      </c>
      <c r="U133" s="46" t="s">
        <v>41</v>
      </c>
      <c r="V133" s="38"/>
      <c r="W133" s="174">
        <f t="shared" si="6"/>
        <v>0</v>
      </c>
      <c r="X133" s="174">
        <v>0</v>
      </c>
      <c r="Y133" s="174">
        <f t="shared" si="7"/>
        <v>0</v>
      </c>
      <c r="Z133" s="174">
        <v>0</v>
      </c>
      <c r="AA133" s="175">
        <f t="shared" si="8"/>
        <v>0</v>
      </c>
      <c r="AR133" s="22" t="s">
        <v>215</v>
      </c>
      <c r="AT133" s="22" t="s">
        <v>157</v>
      </c>
      <c r="AU133" s="22" t="s">
        <v>109</v>
      </c>
      <c r="AY133" s="22" t="s">
        <v>156</v>
      </c>
      <c r="BE133" s="112">
        <f t="shared" si="9"/>
        <v>0</v>
      </c>
      <c r="BF133" s="112">
        <f t="shared" si="10"/>
        <v>0</v>
      </c>
      <c r="BG133" s="112">
        <f t="shared" si="11"/>
        <v>0</v>
      </c>
      <c r="BH133" s="112">
        <f t="shared" si="12"/>
        <v>0</v>
      </c>
      <c r="BI133" s="112">
        <f t="shared" si="13"/>
        <v>0</v>
      </c>
      <c r="BJ133" s="22" t="s">
        <v>84</v>
      </c>
      <c r="BK133" s="112">
        <f t="shared" si="14"/>
        <v>0</v>
      </c>
      <c r="BL133" s="22" t="s">
        <v>215</v>
      </c>
      <c r="BM133" s="22" t="s">
        <v>422</v>
      </c>
    </row>
    <row r="134" spans="2:65" s="1" customFormat="1" ht="16.5" customHeight="1">
      <c r="B134" s="37"/>
      <c r="C134" s="169" t="s">
        <v>11</v>
      </c>
      <c r="D134" s="169" t="s">
        <v>157</v>
      </c>
      <c r="E134" s="170" t="s">
        <v>423</v>
      </c>
      <c r="F134" s="265" t="s">
        <v>424</v>
      </c>
      <c r="G134" s="265"/>
      <c r="H134" s="265"/>
      <c r="I134" s="265"/>
      <c r="J134" s="171" t="s">
        <v>397</v>
      </c>
      <c r="K134" s="172">
        <v>1</v>
      </c>
      <c r="L134" s="266">
        <v>0</v>
      </c>
      <c r="M134" s="267"/>
      <c r="N134" s="275">
        <f t="shared" si="5"/>
        <v>0</v>
      </c>
      <c r="O134" s="275"/>
      <c r="P134" s="275"/>
      <c r="Q134" s="275"/>
      <c r="R134" s="39"/>
      <c r="T134" s="173" t="s">
        <v>22</v>
      </c>
      <c r="U134" s="46" t="s">
        <v>41</v>
      </c>
      <c r="V134" s="38"/>
      <c r="W134" s="174">
        <f t="shared" si="6"/>
        <v>0</v>
      </c>
      <c r="X134" s="174">
        <v>0</v>
      </c>
      <c r="Y134" s="174">
        <f t="shared" si="7"/>
        <v>0</v>
      </c>
      <c r="Z134" s="174">
        <v>0</v>
      </c>
      <c r="AA134" s="175">
        <f t="shared" si="8"/>
        <v>0</v>
      </c>
      <c r="AR134" s="22" t="s">
        <v>215</v>
      </c>
      <c r="AT134" s="22" t="s">
        <v>157</v>
      </c>
      <c r="AU134" s="22" t="s">
        <v>109</v>
      </c>
      <c r="AY134" s="22" t="s">
        <v>156</v>
      </c>
      <c r="BE134" s="112">
        <f t="shared" si="9"/>
        <v>0</v>
      </c>
      <c r="BF134" s="112">
        <f t="shared" si="10"/>
        <v>0</v>
      </c>
      <c r="BG134" s="112">
        <f t="shared" si="11"/>
        <v>0</v>
      </c>
      <c r="BH134" s="112">
        <f t="shared" si="12"/>
        <v>0</v>
      </c>
      <c r="BI134" s="112">
        <f t="shared" si="13"/>
        <v>0</v>
      </c>
      <c r="BJ134" s="22" t="s">
        <v>84</v>
      </c>
      <c r="BK134" s="112">
        <f t="shared" si="14"/>
        <v>0</v>
      </c>
      <c r="BL134" s="22" t="s">
        <v>215</v>
      </c>
      <c r="BM134" s="22" t="s">
        <v>425</v>
      </c>
    </row>
    <row r="135" spans="2:65" s="1" customFormat="1" ht="16.5" customHeight="1">
      <c r="B135" s="37"/>
      <c r="C135" s="169" t="s">
        <v>215</v>
      </c>
      <c r="D135" s="169" t="s">
        <v>157</v>
      </c>
      <c r="E135" s="170" t="s">
        <v>426</v>
      </c>
      <c r="F135" s="265" t="s">
        <v>427</v>
      </c>
      <c r="G135" s="265"/>
      <c r="H135" s="265"/>
      <c r="I135" s="265"/>
      <c r="J135" s="171" t="s">
        <v>397</v>
      </c>
      <c r="K135" s="172">
        <v>2</v>
      </c>
      <c r="L135" s="266">
        <v>0</v>
      </c>
      <c r="M135" s="267"/>
      <c r="N135" s="275">
        <f t="shared" si="5"/>
        <v>0</v>
      </c>
      <c r="O135" s="275"/>
      <c r="P135" s="275"/>
      <c r="Q135" s="275"/>
      <c r="R135" s="39"/>
      <c r="T135" s="173" t="s">
        <v>22</v>
      </c>
      <c r="U135" s="46" t="s">
        <v>41</v>
      </c>
      <c r="V135" s="38"/>
      <c r="W135" s="174">
        <f t="shared" si="6"/>
        <v>0</v>
      </c>
      <c r="X135" s="174">
        <v>0</v>
      </c>
      <c r="Y135" s="174">
        <f t="shared" si="7"/>
        <v>0</v>
      </c>
      <c r="Z135" s="174">
        <v>0</v>
      </c>
      <c r="AA135" s="175">
        <f t="shared" si="8"/>
        <v>0</v>
      </c>
      <c r="AR135" s="22" t="s">
        <v>215</v>
      </c>
      <c r="AT135" s="22" t="s">
        <v>157</v>
      </c>
      <c r="AU135" s="22" t="s">
        <v>109</v>
      </c>
      <c r="AY135" s="22" t="s">
        <v>156</v>
      </c>
      <c r="BE135" s="112">
        <f t="shared" si="9"/>
        <v>0</v>
      </c>
      <c r="BF135" s="112">
        <f t="shared" si="10"/>
        <v>0</v>
      </c>
      <c r="BG135" s="112">
        <f t="shared" si="11"/>
        <v>0</v>
      </c>
      <c r="BH135" s="112">
        <f t="shared" si="12"/>
        <v>0</v>
      </c>
      <c r="BI135" s="112">
        <f t="shared" si="13"/>
        <v>0</v>
      </c>
      <c r="BJ135" s="22" t="s">
        <v>84</v>
      </c>
      <c r="BK135" s="112">
        <f t="shared" si="14"/>
        <v>0</v>
      </c>
      <c r="BL135" s="22" t="s">
        <v>215</v>
      </c>
      <c r="BM135" s="22" t="s">
        <v>428</v>
      </c>
    </row>
    <row r="136" spans="2:65" s="1" customFormat="1" ht="16.5" customHeight="1">
      <c r="B136" s="37"/>
      <c r="C136" s="169" t="s">
        <v>248</v>
      </c>
      <c r="D136" s="169" t="s">
        <v>157</v>
      </c>
      <c r="E136" s="170" t="s">
        <v>429</v>
      </c>
      <c r="F136" s="265" t="s">
        <v>430</v>
      </c>
      <c r="G136" s="265"/>
      <c r="H136" s="265"/>
      <c r="I136" s="265"/>
      <c r="J136" s="171" t="s">
        <v>397</v>
      </c>
      <c r="K136" s="172">
        <v>1</v>
      </c>
      <c r="L136" s="266">
        <v>0</v>
      </c>
      <c r="M136" s="267"/>
      <c r="N136" s="275">
        <f t="shared" si="5"/>
        <v>0</v>
      </c>
      <c r="O136" s="275"/>
      <c r="P136" s="275"/>
      <c r="Q136" s="275"/>
      <c r="R136" s="39"/>
      <c r="T136" s="173" t="s">
        <v>22</v>
      </c>
      <c r="U136" s="46" t="s">
        <v>41</v>
      </c>
      <c r="V136" s="38"/>
      <c r="W136" s="174">
        <f t="shared" si="6"/>
        <v>0</v>
      </c>
      <c r="X136" s="174">
        <v>0</v>
      </c>
      <c r="Y136" s="174">
        <f t="shared" si="7"/>
        <v>0</v>
      </c>
      <c r="Z136" s="174">
        <v>0</v>
      </c>
      <c r="AA136" s="175">
        <f t="shared" si="8"/>
        <v>0</v>
      </c>
      <c r="AR136" s="22" t="s">
        <v>215</v>
      </c>
      <c r="AT136" s="22" t="s">
        <v>157</v>
      </c>
      <c r="AU136" s="22" t="s">
        <v>109</v>
      </c>
      <c r="AY136" s="22" t="s">
        <v>156</v>
      </c>
      <c r="BE136" s="112">
        <f t="shared" si="9"/>
        <v>0</v>
      </c>
      <c r="BF136" s="112">
        <f t="shared" si="10"/>
        <v>0</v>
      </c>
      <c r="BG136" s="112">
        <f t="shared" si="11"/>
        <v>0</v>
      </c>
      <c r="BH136" s="112">
        <f t="shared" si="12"/>
        <v>0</v>
      </c>
      <c r="BI136" s="112">
        <f t="shared" si="13"/>
        <v>0</v>
      </c>
      <c r="BJ136" s="22" t="s">
        <v>84</v>
      </c>
      <c r="BK136" s="112">
        <f t="shared" si="14"/>
        <v>0</v>
      </c>
      <c r="BL136" s="22" t="s">
        <v>215</v>
      </c>
      <c r="BM136" s="22" t="s">
        <v>431</v>
      </c>
    </row>
    <row r="137" spans="2:65" s="1" customFormat="1" ht="16.5" customHeight="1">
      <c r="B137" s="37"/>
      <c r="C137" s="169" t="s">
        <v>219</v>
      </c>
      <c r="D137" s="169" t="s">
        <v>157</v>
      </c>
      <c r="E137" s="170" t="s">
        <v>432</v>
      </c>
      <c r="F137" s="265" t="s">
        <v>433</v>
      </c>
      <c r="G137" s="265"/>
      <c r="H137" s="265"/>
      <c r="I137" s="265"/>
      <c r="J137" s="171" t="s">
        <v>434</v>
      </c>
      <c r="K137" s="172">
        <v>30</v>
      </c>
      <c r="L137" s="266">
        <v>0</v>
      </c>
      <c r="M137" s="267"/>
      <c r="N137" s="275">
        <f t="shared" si="5"/>
        <v>0</v>
      </c>
      <c r="O137" s="275"/>
      <c r="P137" s="275"/>
      <c r="Q137" s="275"/>
      <c r="R137" s="39"/>
      <c r="T137" s="173" t="s">
        <v>22</v>
      </c>
      <c r="U137" s="46" t="s">
        <v>41</v>
      </c>
      <c r="V137" s="38"/>
      <c r="W137" s="174">
        <f t="shared" si="6"/>
        <v>0</v>
      </c>
      <c r="X137" s="174">
        <v>0</v>
      </c>
      <c r="Y137" s="174">
        <f t="shared" si="7"/>
        <v>0</v>
      </c>
      <c r="Z137" s="174">
        <v>0</v>
      </c>
      <c r="AA137" s="175">
        <f t="shared" si="8"/>
        <v>0</v>
      </c>
      <c r="AR137" s="22" t="s">
        <v>215</v>
      </c>
      <c r="AT137" s="22" t="s">
        <v>157</v>
      </c>
      <c r="AU137" s="22" t="s">
        <v>109</v>
      </c>
      <c r="AY137" s="22" t="s">
        <v>156</v>
      </c>
      <c r="BE137" s="112">
        <f t="shared" si="9"/>
        <v>0</v>
      </c>
      <c r="BF137" s="112">
        <f t="shared" si="10"/>
        <v>0</v>
      </c>
      <c r="BG137" s="112">
        <f t="shared" si="11"/>
        <v>0</v>
      </c>
      <c r="BH137" s="112">
        <f t="shared" si="12"/>
        <v>0</v>
      </c>
      <c r="BI137" s="112">
        <f t="shared" si="13"/>
        <v>0</v>
      </c>
      <c r="BJ137" s="22" t="s">
        <v>84</v>
      </c>
      <c r="BK137" s="112">
        <f t="shared" si="14"/>
        <v>0</v>
      </c>
      <c r="BL137" s="22" t="s">
        <v>215</v>
      </c>
      <c r="BM137" s="22" t="s">
        <v>435</v>
      </c>
    </row>
    <row r="138" spans="2:65" s="1" customFormat="1" ht="16.5" customHeight="1">
      <c r="B138" s="37"/>
      <c r="C138" s="169" t="s">
        <v>256</v>
      </c>
      <c r="D138" s="169" t="s">
        <v>157</v>
      </c>
      <c r="E138" s="170" t="s">
        <v>436</v>
      </c>
      <c r="F138" s="265" t="s">
        <v>437</v>
      </c>
      <c r="G138" s="265"/>
      <c r="H138" s="265"/>
      <c r="I138" s="265"/>
      <c r="J138" s="171" t="s">
        <v>397</v>
      </c>
      <c r="K138" s="172">
        <v>35</v>
      </c>
      <c r="L138" s="266">
        <v>0</v>
      </c>
      <c r="M138" s="267"/>
      <c r="N138" s="275">
        <f t="shared" si="5"/>
        <v>0</v>
      </c>
      <c r="O138" s="275"/>
      <c r="P138" s="275"/>
      <c r="Q138" s="275"/>
      <c r="R138" s="39"/>
      <c r="T138" s="173" t="s">
        <v>22</v>
      </c>
      <c r="U138" s="46" t="s">
        <v>41</v>
      </c>
      <c r="V138" s="38"/>
      <c r="W138" s="174">
        <f t="shared" si="6"/>
        <v>0</v>
      </c>
      <c r="X138" s="174">
        <v>0</v>
      </c>
      <c r="Y138" s="174">
        <f t="shared" si="7"/>
        <v>0</v>
      </c>
      <c r="Z138" s="174">
        <v>0</v>
      </c>
      <c r="AA138" s="175">
        <f t="shared" si="8"/>
        <v>0</v>
      </c>
      <c r="AR138" s="22" t="s">
        <v>215</v>
      </c>
      <c r="AT138" s="22" t="s">
        <v>157</v>
      </c>
      <c r="AU138" s="22" t="s">
        <v>109</v>
      </c>
      <c r="AY138" s="22" t="s">
        <v>156</v>
      </c>
      <c r="BE138" s="112">
        <f t="shared" si="9"/>
        <v>0</v>
      </c>
      <c r="BF138" s="112">
        <f t="shared" si="10"/>
        <v>0</v>
      </c>
      <c r="BG138" s="112">
        <f t="shared" si="11"/>
        <v>0</v>
      </c>
      <c r="BH138" s="112">
        <f t="shared" si="12"/>
        <v>0</v>
      </c>
      <c r="BI138" s="112">
        <f t="shared" si="13"/>
        <v>0</v>
      </c>
      <c r="BJ138" s="22" t="s">
        <v>84</v>
      </c>
      <c r="BK138" s="112">
        <f t="shared" si="14"/>
        <v>0</v>
      </c>
      <c r="BL138" s="22" t="s">
        <v>215</v>
      </c>
      <c r="BM138" s="22" t="s">
        <v>438</v>
      </c>
    </row>
    <row r="139" spans="2:65" s="1" customFormat="1" ht="16.5" customHeight="1">
      <c r="B139" s="37"/>
      <c r="C139" s="169" t="s">
        <v>223</v>
      </c>
      <c r="D139" s="169" t="s">
        <v>157</v>
      </c>
      <c r="E139" s="170" t="s">
        <v>439</v>
      </c>
      <c r="F139" s="265" t="s">
        <v>440</v>
      </c>
      <c r="G139" s="265"/>
      <c r="H139" s="265"/>
      <c r="I139" s="265"/>
      <c r="J139" s="171" t="s">
        <v>397</v>
      </c>
      <c r="K139" s="172">
        <v>1</v>
      </c>
      <c r="L139" s="266">
        <v>0</v>
      </c>
      <c r="M139" s="267"/>
      <c r="N139" s="275">
        <f t="shared" si="5"/>
        <v>0</v>
      </c>
      <c r="O139" s="275"/>
      <c r="P139" s="275"/>
      <c r="Q139" s="275"/>
      <c r="R139" s="39"/>
      <c r="T139" s="173" t="s">
        <v>22</v>
      </c>
      <c r="U139" s="46" t="s">
        <v>41</v>
      </c>
      <c r="V139" s="38"/>
      <c r="W139" s="174">
        <f t="shared" si="6"/>
        <v>0</v>
      </c>
      <c r="X139" s="174">
        <v>0</v>
      </c>
      <c r="Y139" s="174">
        <f t="shared" si="7"/>
        <v>0</v>
      </c>
      <c r="Z139" s="174">
        <v>0</v>
      </c>
      <c r="AA139" s="175">
        <f t="shared" si="8"/>
        <v>0</v>
      </c>
      <c r="AR139" s="22" t="s">
        <v>215</v>
      </c>
      <c r="AT139" s="22" t="s">
        <v>157</v>
      </c>
      <c r="AU139" s="22" t="s">
        <v>109</v>
      </c>
      <c r="AY139" s="22" t="s">
        <v>156</v>
      </c>
      <c r="BE139" s="112">
        <f t="shared" si="9"/>
        <v>0</v>
      </c>
      <c r="BF139" s="112">
        <f t="shared" si="10"/>
        <v>0</v>
      </c>
      <c r="BG139" s="112">
        <f t="shared" si="11"/>
        <v>0</v>
      </c>
      <c r="BH139" s="112">
        <f t="shared" si="12"/>
        <v>0</v>
      </c>
      <c r="BI139" s="112">
        <f t="shared" si="13"/>
        <v>0</v>
      </c>
      <c r="BJ139" s="22" t="s">
        <v>84</v>
      </c>
      <c r="BK139" s="112">
        <f t="shared" si="14"/>
        <v>0</v>
      </c>
      <c r="BL139" s="22" t="s">
        <v>215</v>
      </c>
      <c r="BM139" s="22" t="s">
        <v>441</v>
      </c>
    </row>
    <row r="140" spans="2:65" s="1" customFormat="1" ht="16.5" customHeight="1">
      <c r="B140" s="37"/>
      <c r="C140" s="169" t="s">
        <v>10</v>
      </c>
      <c r="D140" s="169" t="s">
        <v>157</v>
      </c>
      <c r="E140" s="170" t="s">
        <v>442</v>
      </c>
      <c r="F140" s="265" t="s">
        <v>443</v>
      </c>
      <c r="G140" s="265"/>
      <c r="H140" s="265"/>
      <c r="I140" s="265"/>
      <c r="J140" s="171" t="s">
        <v>397</v>
      </c>
      <c r="K140" s="172">
        <v>1</v>
      </c>
      <c r="L140" s="266">
        <v>0</v>
      </c>
      <c r="M140" s="267"/>
      <c r="N140" s="275">
        <f t="shared" si="5"/>
        <v>0</v>
      </c>
      <c r="O140" s="275"/>
      <c r="P140" s="275"/>
      <c r="Q140" s="275"/>
      <c r="R140" s="39"/>
      <c r="T140" s="173" t="s">
        <v>22</v>
      </c>
      <c r="U140" s="46" t="s">
        <v>41</v>
      </c>
      <c r="V140" s="38"/>
      <c r="W140" s="174">
        <f t="shared" si="6"/>
        <v>0</v>
      </c>
      <c r="X140" s="174">
        <v>0</v>
      </c>
      <c r="Y140" s="174">
        <f t="shared" si="7"/>
        <v>0</v>
      </c>
      <c r="Z140" s="174">
        <v>0</v>
      </c>
      <c r="AA140" s="175">
        <f t="shared" si="8"/>
        <v>0</v>
      </c>
      <c r="AR140" s="22" t="s">
        <v>215</v>
      </c>
      <c r="AT140" s="22" t="s">
        <v>157</v>
      </c>
      <c r="AU140" s="22" t="s">
        <v>109</v>
      </c>
      <c r="AY140" s="22" t="s">
        <v>156</v>
      </c>
      <c r="BE140" s="112">
        <f t="shared" si="9"/>
        <v>0</v>
      </c>
      <c r="BF140" s="112">
        <f t="shared" si="10"/>
        <v>0</v>
      </c>
      <c r="BG140" s="112">
        <f t="shared" si="11"/>
        <v>0</v>
      </c>
      <c r="BH140" s="112">
        <f t="shared" si="12"/>
        <v>0</v>
      </c>
      <c r="BI140" s="112">
        <f t="shared" si="13"/>
        <v>0</v>
      </c>
      <c r="BJ140" s="22" t="s">
        <v>84</v>
      </c>
      <c r="BK140" s="112">
        <f t="shared" si="14"/>
        <v>0</v>
      </c>
      <c r="BL140" s="22" t="s">
        <v>215</v>
      </c>
      <c r="BM140" s="22" t="s">
        <v>444</v>
      </c>
    </row>
    <row r="141" spans="2:65" s="1" customFormat="1" ht="16.5" customHeight="1">
      <c r="B141" s="37"/>
      <c r="C141" s="169" t="s">
        <v>226</v>
      </c>
      <c r="D141" s="169" t="s">
        <v>157</v>
      </c>
      <c r="E141" s="170" t="s">
        <v>445</v>
      </c>
      <c r="F141" s="265" t="s">
        <v>446</v>
      </c>
      <c r="G141" s="265"/>
      <c r="H141" s="265"/>
      <c r="I141" s="265"/>
      <c r="J141" s="171" t="s">
        <v>397</v>
      </c>
      <c r="K141" s="172">
        <v>17</v>
      </c>
      <c r="L141" s="266">
        <v>0</v>
      </c>
      <c r="M141" s="267"/>
      <c r="N141" s="275">
        <f t="shared" si="5"/>
        <v>0</v>
      </c>
      <c r="O141" s="275"/>
      <c r="P141" s="275"/>
      <c r="Q141" s="275"/>
      <c r="R141" s="39"/>
      <c r="T141" s="173" t="s">
        <v>22</v>
      </c>
      <c r="U141" s="46" t="s">
        <v>41</v>
      </c>
      <c r="V141" s="38"/>
      <c r="W141" s="174">
        <f t="shared" si="6"/>
        <v>0</v>
      </c>
      <c r="X141" s="174">
        <v>0</v>
      </c>
      <c r="Y141" s="174">
        <f t="shared" si="7"/>
        <v>0</v>
      </c>
      <c r="Z141" s="174">
        <v>0</v>
      </c>
      <c r="AA141" s="175">
        <f t="shared" si="8"/>
        <v>0</v>
      </c>
      <c r="AR141" s="22" t="s">
        <v>215</v>
      </c>
      <c r="AT141" s="22" t="s">
        <v>157</v>
      </c>
      <c r="AU141" s="22" t="s">
        <v>109</v>
      </c>
      <c r="AY141" s="22" t="s">
        <v>156</v>
      </c>
      <c r="BE141" s="112">
        <f t="shared" si="9"/>
        <v>0</v>
      </c>
      <c r="BF141" s="112">
        <f t="shared" si="10"/>
        <v>0</v>
      </c>
      <c r="BG141" s="112">
        <f t="shared" si="11"/>
        <v>0</v>
      </c>
      <c r="BH141" s="112">
        <f t="shared" si="12"/>
        <v>0</v>
      </c>
      <c r="BI141" s="112">
        <f t="shared" si="13"/>
        <v>0</v>
      </c>
      <c r="BJ141" s="22" t="s">
        <v>84</v>
      </c>
      <c r="BK141" s="112">
        <f t="shared" si="14"/>
        <v>0</v>
      </c>
      <c r="BL141" s="22" t="s">
        <v>215</v>
      </c>
      <c r="BM141" s="22" t="s">
        <v>447</v>
      </c>
    </row>
    <row r="142" spans="2:65" s="1" customFormat="1" ht="16.5" customHeight="1">
      <c r="B142" s="37"/>
      <c r="C142" s="169" t="s">
        <v>272</v>
      </c>
      <c r="D142" s="169" t="s">
        <v>157</v>
      </c>
      <c r="E142" s="170" t="s">
        <v>448</v>
      </c>
      <c r="F142" s="265" t="s">
        <v>449</v>
      </c>
      <c r="G142" s="265"/>
      <c r="H142" s="265"/>
      <c r="I142" s="265"/>
      <c r="J142" s="171" t="s">
        <v>169</v>
      </c>
      <c r="K142" s="172">
        <v>2</v>
      </c>
      <c r="L142" s="266">
        <v>0</v>
      </c>
      <c r="M142" s="267"/>
      <c r="N142" s="275">
        <f t="shared" si="5"/>
        <v>0</v>
      </c>
      <c r="O142" s="275"/>
      <c r="P142" s="275"/>
      <c r="Q142" s="275"/>
      <c r="R142" s="39"/>
      <c r="T142" s="173" t="s">
        <v>22</v>
      </c>
      <c r="U142" s="46" t="s">
        <v>41</v>
      </c>
      <c r="V142" s="38"/>
      <c r="W142" s="174">
        <f t="shared" si="6"/>
        <v>0</v>
      </c>
      <c r="X142" s="174">
        <v>0</v>
      </c>
      <c r="Y142" s="174">
        <f t="shared" si="7"/>
        <v>0</v>
      </c>
      <c r="Z142" s="174">
        <v>0</v>
      </c>
      <c r="AA142" s="175">
        <f t="shared" si="8"/>
        <v>0</v>
      </c>
      <c r="AR142" s="22" t="s">
        <v>215</v>
      </c>
      <c r="AT142" s="22" t="s">
        <v>157</v>
      </c>
      <c r="AU142" s="22" t="s">
        <v>109</v>
      </c>
      <c r="AY142" s="22" t="s">
        <v>156</v>
      </c>
      <c r="BE142" s="112">
        <f t="shared" si="9"/>
        <v>0</v>
      </c>
      <c r="BF142" s="112">
        <f t="shared" si="10"/>
        <v>0</v>
      </c>
      <c r="BG142" s="112">
        <f t="shared" si="11"/>
        <v>0</v>
      </c>
      <c r="BH142" s="112">
        <f t="shared" si="12"/>
        <v>0</v>
      </c>
      <c r="BI142" s="112">
        <f t="shared" si="13"/>
        <v>0</v>
      </c>
      <c r="BJ142" s="22" t="s">
        <v>84</v>
      </c>
      <c r="BK142" s="112">
        <f t="shared" si="14"/>
        <v>0</v>
      </c>
      <c r="BL142" s="22" t="s">
        <v>215</v>
      </c>
      <c r="BM142" s="22" t="s">
        <v>450</v>
      </c>
    </row>
    <row r="143" spans="2:65" s="1" customFormat="1" ht="16.5" customHeight="1">
      <c r="B143" s="37"/>
      <c r="C143" s="169" t="s">
        <v>230</v>
      </c>
      <c r="D143" s="169" t="s">
        <v>157</v>
      </c>
      <c r="E143" s="170" t="s">
        <v>451</v>
      </c>
      <c r="F143" s="265" t="s">
        <v>452</v>
      </c>
      <c r="G143" s="265"/>
      <c r="H143" s="265"/>
      <c r="I143" s="265"/>
      <c r="J143" s="171" t="s">
        <v>397</v>
      </c>
      <c r="K143" s="172">
        <v>1</v>
      </c>
      <c r="L143" s="266">
        <v>0</v>
      </c>
      <c r="M143" s="267"/>
      <c r="N143" s="275">
        <f t="shared" si="5"/>
        <v>0</v>
      </c>
      <c r="O143" s="275"/>
      <c r="P143" s="275"/>
      <c r="Q143" s="275"/>
      <c r="R143" s="39"/>
      <c r="T143" s="173" t="s">
        <v>22</v>
      </c>
      <c r="U143" s="46" t="s">
        <v>41</v>
      </c>
      <c r="V143" s="38"/>
      <c r="W143" s="174">
        <f t="shared" si="6"/>
        <v>0</v>
      </c>
      <c r="X143" s="174">
        <v>0</v>
      </c>
      <c r="Y143" s="174">
        <f t="shared" si="7"/>
        <v>0</v>
      </c>
      <c r="Z143" s="174">
        <v>0</v>
      </c>
      <c r="AA143" s="175">
        <f t="shared" si="8"/>
        <v>0</v>
      </c>
      <c r="AR143" s="22" t="s">
        <v>215</v>
      </c>
      <c r="AT143" s="22" t="s">
        <v>157</v>
      </c>
      <c r="AU143" s="22" t="s">
        <v>109</v>
      </c>
      <c r="AY143" s="22" t="s">
        <v>156</v>
      </c>
      <c r="BE143" s="112">
        <f t="shared" si="9"/>
        <v>0</v>
      </c>
      <c r="BF143" s="112">
        <f t="shared" si="10"/>
        <v>0</v>
      </c>
      <c r="BG143" s="112">
        <f t="shared" si="11"/>
        <v>0</v>
      </c>
      <c r="BH143" s="112">
        <f t="shared" si="12"/>
        <v>0</v>
      </c>
      <c r="BI143" s="112">
        <f t="shared" si="13"/>
        <v>0</v>
      </c>
      <c r="BJ143" s="22" t="s">
        <v>84</v>
      </c>
      <c r="BK143" s="112">
        <f t="shared" si="14"/>
        <v>0</v>
      </c>
      <c r="BL143" s="22" t="s">
        <v>215</v>
      </c>
      <c r="BM143" s="22" t="s">
        <v>453</v>
      </c>
    </row>
    <row r="144" spans="2:65" s="1" customFormat="1" ht="16.5" customHeight="1">
      <c r="B144" s="37"/>
      <c r="C144" s="169" t="s">
        <v>283</v>
      </c>
      <c r="D144" s="169" t="s">
        <v>157</v>
      </c>
      <c r="E144" s="170" t="s">
        <v>454</v>
      </c>
      <c r="F144" s="265" t="s">
        <v>455</v>
      </c>
      <c r="G144" s="265"/>
      <c r="H144" s="265"/>
      <c r="I144" s="265"/>
      <c r="J144" s="171" t="s">
        <v>169</v>
      </c>
      <c r="K144" s="172">
        <v>2</v>
      </c>
      <c r="L144" s="266">
        <v>0</v>
      </c>
      <c r="M144" s="267"/>
      <c r="N144" s="275">
        <f t="shared" si="5"/>
        <v>0</v>
      </c>
      <c r="O144" s="275"/>
      <c r="P144" s="275"/>
      <c r="Q144" s="275"/>
      <c r="R144" s="39"/>
      <c r="T144" s="173" t="s">
        <v>22</v>
      </c>
      <c r="U144" s="46" t="s">
        <v>41</v>
      </c>
      <c r="V144" s="38"/>
      <c r="W144" s="174">
        <f t="shared" si="6"/>
        <v>0</v>
      </c>
      <c r="X144" s="174">
        <v>0</v>
      </c>
      <c r="Y144" s="174">
        <f t="shared" si="7"/>
        <v>0</v>
      </c>
      <c r="Z144" s="174">
        <v>0</v>
      </c>
      <c r="AA144" s="175">
        <f t="shared" si="8"/>
        <v>0</v>
      </c>
      <c r="AR144" s="22" t="s">
        <v>215</v>
      </c>
      <c r="AT144" s="22" t="s">
        <v>157</v>
      </c>
      <c r="AU144" s="22" t="s">
        <v>109</v>
      </c>
      <c r="AY144" s="22" t="s">
        <v>156</v>
      </c>
      <c r="BE144" s="112">
        <f t="shared" si="9"/>
        <v>0</v>
      </c>
      <c r="BF144" s="112">
        <f t="shared" si="10"/>
        <v>0</v>
      </c>
      <c r="BG144" s="112">
        <f t="shared" si="11"/>
        <v>0</v>
      </c>
      <c r="BH144" s="112">
        <f t="shared" si="12"/>
        <v>0</v>
      </c>
      <c r="BI144" s="112">
        <f t="shared" si="13"/>
        <v>0</v>
      </c>
      <c r="BJ144" s="22" t="s">
        <v>84</v>
      </c>
      <c r="BK144" s="112">
        <f t="shared" si="14"/>
        <v>0</v>
      </c>
      <c r="BL144" s="22" t="s">
        <v>215</v>
      </c>
      <c r="BM144" s="22" t="s">
        <v>456</v>
      </c>
    </row>
    <row r="145" spans="2:65" s="1" customFormat="1" ht="16.5" customHeight="1">
      <c r="B145" s="37"/>
      <c r="C145" s="169" t="s">
        <v>234</v>
      </c>
      <c r="D145" s="169" t="s">
        <v>157</v>
      </c>
      <c r="E145" s="170" t="s">
        <v>457</v>
      </c>
      <c r="F145" s="265" t="s">
        <v>458</v>
      </c>
      <c r="G145" s="265"/>
      <c r="H145" s="265"/>
      <c r="I145" s="265"/>
      <c r="J145" s="171" t="s">
        <v>169</v>
      </c>
      <c r="K145" s="172">
        <v>2</v>
      </c>
      <c r="L145" s="266">
        <v>0</v>
      </c>
      <c r="M145" s="267"/>
      <c r="N145" s="275">
        <f t="shared" si="5"/>
        <v>0</v>
      </c>
      <c r="O145" s="275"/>
      <c r="P145" s="275"/>
      <c r="Q145" s="275"/>
      <c r="R145" s="39"/>
      <c r="T145" s="173" t="s">
        <v>22</v>
      </c>
      <c r="U145" s="46" t="s">
        <v>41</v>
      </c>
      <c r="V145" s="38"/>
      <c r="W145" s="174">
        <f t="shared" si="6"/>
        <v>0</v>
      </c>
      <c r="X145" s="174">
        <v>0</v>
      </c>
      <c r="Y145" s="174">
        <f t="shared" si="7"/>
        <v>0</v>
      </c>
      <c r="Z145" s="174">
        <v>0</v>
      </c>
      <c r="AA145" s="175">
        <f t="shared" si="8"/>
        <v>0</v>
      </c>
      <c r="AR145" s="22" t="s">
        <v>215</v>
      </c>
      <c r="AT145" s="22" t="s">
        <v>157</v>
      </c>
      <c r="AU145" s="22" t="s">
        <v>109</v>
      </c>
      <c r="AY145" s="22" t="s">
        <v>156</v>
      </c>
      <c r="BE145" s="112">
        <f t="shared" si="9"/>
        <v>0</v>
      </c>
      <c r="BF145" s="112">
        <f t="shared" si="10"/>
        <v>0</v>
      </c>
      <c r="BG145" s="112">
        <f t="shared" si="11"/>
        <v>0</v>
      </c>
      <c r="BH145" s="112">
        <f t="shared" si="12"/>
        <v>0</v>
      </c>
      <c r="BI145" s="112">
        <f t="shared" si="13"/>
        <v>0</v>
      </c>
      <c r="BJ145" s="22" t="s">
        <v>84</v>
      </c>
      <c r="BK145" s="112">
        <f t="shared" si="14"/>
        <v>0</v>
      </c>
      <c r="BL145" s="22" t="s">
        <v>215</v>
      </c>
      <c r="BM145" s="22" t="s">
        <v>459</v>
      </c>
    </row>
    <row r="146" spans="2:65" s="1" customFormat="1" ht="16.5" customHeight="1">
      <c r="B146" s="37"/>
      <c r="C146" s="169" t="s">
        <v>294</v>
      </c>
      <c r="D146" s="169" t="s">
        <v>157</v>
      </c>
      <c r="E146" s="170" t="s">
        <v>460</v>
      </c>
      <c r="F146" s="265" t="s">
        <v>461</v>
      </c>
      <c r="G146" s="265"/>
      <c r="H146" s="265"/>
      <c r="I146" s="265"/>
      <c r="J146" s="171" t="s">
        <v>183</v>
      </c>
      <c r="K146" s="172">
        <v>1</v>
      </c>
      <c r="L146" s="266">
        <v>0</v>
      </c>
      <c r="M146" s="267"/>
      <c r="N146" s="275">
        <f t="shared" si="5"/>
        <v>0</v>
      </c>
      <c r="O146" s="275"/>
      <c r="P146" s="275"/>
      <c r="Q146" s="275"/>
      <c r="R146" s="39"/>
      <c r="T146" s="173" t="s">
        <v>22</v>
      </c>
      <c r="U146" s="46" t="s">
        <v>41</v>
      </c>
      <c r="V146" s="38"/>
      <c r="W146" s="174">
        <f t="shared" si="6"/>
        <v>0</v>
      </c>
      <c r="X146" s="174">
        <v>0</v>
      </c>
      <c r="Y146" s="174">
        <f t="shared" si="7"/>
        <v>0</v>
      </c>
      <c r="Z146" s="174">
        <v>0</v>
      </c>
      <c r="AA146" s="175">
        <f t="shared" si="8"/>
        <v>0</v>
      </c>
      <c r="AR146" s="22" t="s">
        <v>215</v>
      </c>
      <c r="AT146" s="22" t="s">
        <v>157</v>
      </c>
      <c r="AU146" s="22" t="s">
        <v>109</v>
      </c>
      <c r="AY146" s="22" t="s">
        <v>156</v>
      </c>
      <c r="BE146" s="112">
        <f t="shared" si="9"/>
        <v>0</v>
      </c>
      <c r="BF146" s="112">
        <f t="shared" si="10"/>
        <v>0</v>
      </c>
      <c r="BG146" s="112">
        <f t="shared" si="11"/>
        <v>0</v>
      </c>
      <c r="BH146" s="112">
        <f t="shared" si="12"/>
        <v>0</v>
      </c>
      <c r="BI146" s="112">
        <f t="shared" si="13"/>
        <v>0</v>
      </c>
      <c r="BJ146" s="22" t="s">
        <v>84</v>
      </c>
      <c r="BK146" s="112">
        <f t="shared" si="14"/>
        <v>0</v>
      </c>
      <c r="BL146" s="22" t="s">
        <v>215</v>
      </c>
      <c r="BM146" s="22" t="s">
        <v>462</v>
      </c>
    </row>
    <row r="147" spans="2:65" s="1" customFormat="1" ht="16.5" customHeight="1">
      <c r="B147" s="37"/>
      <c r="C147" s="169" t="s">
        <v>237</v>
      </c>
      <c r="D147" s="169" t="s">
        <v>157</v>
      </c>
      <c r="E147" s="170" t="s">
        <v>463</v>
      </c>
      <c r="F147" s="265" t="s">
        <v>464</v>
      </c>
      <c r="G147" s="265"/>
      <c r="H147" s="265"/>
      <c r="I147" s="265"/>
      <c r="J147" s="171" t="s">
        <v>183</v>
      </c>
      <c r="K147" s="172">
        <v>1</v>
      </c>
      <c r="L147" s="266">
        <v>0</v>
      </c>
      <c r="M147" s="267"/>
      <c r="N147" s="275">
        <f t="shared" si="5"/>
        <v>0</v>
      </c>
      <c r="O147" s="275"/>
      <c r="P147" s="275"/>
      <c r="Q147" s="275"/>
      <c r="R147" s="39"/>
      <c r="T147" s="173" t="s">
        <v>22</v>
      </c>
      <c r="U147" s="46" t="s">
        <v>41</v>
      </c>
      <c r="V147" s="38"/>
      <c r="W147" s="174">
        <f t="shared" si="6"/>
        <v>0</v>
      </c>
      <c r="X147" s="174">
        <v>0</v>
      </c>
      <c r="Y147" s="174">
        <f t="shared" si="7"/>
        <v>0</v>
      </c>
      <c r="Z147" s="174">
        <v>0</v>
      </c>
      <c r="AA147" s="175">
        <f t="shared" si="8"/>
        <v>0</v>
      </c>
      <c r="AR147" s="22" t="s">
        <v>215</v>
      </c>
      <c r="AT147" s="22" t="s">
        <v>157</v>
      </c>
      <c r="AU147" s="22" t="s">
        <v>109</v>
      </c>
      <c r="AY147" s="22" t="s">
        <v>156</v>
      </c>
      <c r="BE147" s="112">
        <f t="shared" si="9"/>
        <v>0</v>
      </c>
      <c r="BF147" s="112">
        <f t="shared" si="10"/>
        <v>0</v>
      </c>
      <c r="BG147" s="112">
        <f t="shared" si="11"/>
        <v>0</v>
      </c>
      <c r="BH147" s="112">
        <f t="shared" si="12"/>
        <v>0</v>
      </c>
      <c r="BI147" s="112">
        <f t="shared" si="13"/>
        <v>0</v>
      </c>
      <c r="BJ147" s="22" t="s">
        <v>84</v>
      </c>
      <c r="BK147" s="112">
        <f t="shared" si="14"/>
        <v>0</v>
      </c>
      <c r="BL147" s="22" t="s">
        <v>215</v>
      </c>
      <c r="BM147" s="22" t="s">
        <v>465</v>
      </c>
    </row>
    <row r="148" spans="2:65" s="1" customFormat="1" ht="16.5" customHeight="1">
      <c r="B148" s="37"/>
      <c r="C148" s="169" t="s">
        <v>308</v>
      </c>
      <c r="D148" s="169" t="s">
        <v>157</v>
      </c>
      <c r="E148" s="170" t="s">
        <v>466</v>
      </c>
      <c r="F148" s="265" t="s">
        <v>467</v>
      </c>
      <c r="G148" s="265"/>
      <c r="H148" s="265"/>
      <c r="I148" s="265"/>
      <c r="J148" s="171" t="s">
        <v>183</v>
      </c>
      <c r="K148" s="172">
        <v>1</v>
      </c>
      <c r="L148" s="266">
        <v>0</v>
      </c>
      <c r="M148" s="267"/>
      <c r="N148" s="275">
        <f t="shared" si="5"/>
        <v>0</v>
      </c>
      <c r="O148" s="275"/>
      <c r="P148" s="275"/>
      <c r="Q148" s="275"/>
      <c r="R148" s="39"/>
      <c r="T148" s="173" t="s">
        <v>22</v>
      </c>
      <c r="U148" s="46" t="s">
        <v>41</v>
      </c>
      <c r="V148" s="38"/>
      <c r="W148" s="174">
        <f t="shared" si="6"/>
        <v>0</v>
      </c>
      <c r="X148" s="174">
        <v>0</v>
      </c>
      <c r="Y148" s="174">
        <f t="shared" si="7"/>
        <v>0</v>
      </c>
      <c r="Z148" s="174">
        <v>0</v>
      </c>
      <c r="AA148" s="175">
        <f t="shared" si="8"/>
        <v>0</v>
      </c>
      <c r="AR148" s="22" t="s">
        <v>215</v>
      </c>
      <c r="AT148" s="22" t="s">
        <v>157</v>
      </c>
      <c r="AU148" s="22" t="s">
        <v>109</v>
      </c>
      <c r="AY148" s="22" t="s">
        <v>156</v>
      </c>
      <c r="BE148" s="112">
        <f t="shared" si="9"/>
        <v>0</v>
      </c>
      <c r="BF148" s="112">
        <f t="shared" si="10"/>
        <v>0</v>
      </c>
      <c r="BG148" s="112">
        <f t="shared" si="11"/>
        <v>0</v>
      </c>
      <c r="BH148" s="112">
        <f t="shared" si="12"/>
        <v>0</v>
      </c>
      <c r="BI148" s="112">
        <f t="shared" si="13"/>
        <v>0</v>
      </c>
      <c r="BJ148" s="22" t="s">
        <v>84</v>
      </c>
      <c r="BK148" s="112">
        <f t="shared" si="14"/>
        <v>0</v>
      </c>
      <c r="BL148" s="22" t="s">
        <v>215</v>
      </c>
      <c r="BM148" s="22" t="s">
        <v>468</v>
      </c>
    </row>
    <row r="149" spans="2:65" s="1" customFormat="1" ht="16.5" customHeight="1">
      <c r="B149" s="37"/>
      <c r="C149" s="169" t="s">
        <v>242</v>
      </c>
      <c r="D149" s="169" t="s">
        <v>157</v>
      </c>
      <c r="E149" s="170" t="s">
        <v>469</v>
      </c>
      <c r="F149" s="265" t="s">
        <v>470</v>
      </c>
      <c r="G149" s="265"/>
      <c r="H149" s="265"/>
      <c r="I149" s="265"/>
      <c r="J149" s="171" t="s">
        <v>183</v>
      </c>
      <c r="K149" s="172">
        <v>1</v>
      </c>
      <c r="L149" s="266">
        <v>0</v>
      </c>
      <c r="M149" s="267"/>
      <c r="N149" s="275">
        <f t="shared" si="5"/>
        <v>0</v>
      </c>
      <c r="O149" s="275"/>
      <c r="P149" s="275"/>
      <c r="Q149" s="275"/>
      <c r="R149" s="39"/>
      <c r="T149" s="173" t="s">
        <v>22</v>
      </c>
      <c r="U149" s="46" t="s">
        <v>41</v>
      </c>
      <c r="V149" s="38"/>
      <c r="W149" s="174">
        <f t="shared" si="6"/>
        <v>0</v>
      </c>
      <c r="X149" s="174">
        <v>0</v>
      </c>
      <c r="Y149" s="174">
        <f t="shared" si="7"/>
        <v>0</v>
      </c>
      <c r="Z149" s="174">
        <v>0</v>
      </c>
      <c r="AA149" s="175">
        <f t="shared" si="8"/>
        <v>0</v>
      </c>
      <c r="AR149" s="22" t="s">
        <v>215</v>
      </c>
      <c r="AT149" s="22" t="s">
        <v>157</v>
      </c>
      <c r="AU149" s="22" t="s">
        <v>109</v>
      </c>
      <c r="AY149" s="22" t="s">
        <v>156</v>
      </c>
      <c r="BE149" s="112">
        <f t="shared" si="9"/>
        <v>0</v>
      </c>
      <c r="BF149" s="112">
        <f t="shared" si="10"/>
        <v>0</v>
      </c>
      <c r="BG149" s="112">
        <f t="shared" si="11"/>
        <v>0</v>
      </c>
      <c r="BH149" s="112">
        <f t="shared" si="12"/>
        <v>0</v>
      </c>
      <c r="BI149" s="112">
        <f t="shared" si="13"/>
        <v>0</v>
      </c>
      <c r="BJ149" s="22" t="s">
        <v>84</v>
      </c>
      <c r="BK149" s="112">
        <f t="shared" si="14"/>
        <v>0</v>
      </c>
      <c r="BL149" s="22" t="s">
        <v>215</v>
      </c>
      <c r="BM149" s="22" t="s">
        <v>471</v>
      </c>
    </row>
    <row r="150" spans="2:65" s="1" customFormat="1" ht="16.5" customHeight="1">
      <c r="B150" s="37"/>
      <c r="C150" s="169" t="s">
        <v>316</v>
      </c>
      <c r="D150" s="169" t="s">
        <v>157</v>
      </c>
      <c r="E150" s="170" t="s">
        <v>472</v>
      </c>
      <c r="F150" s="265" t="s">
        <v>473</v>
      </c>
      <c r="G150" s="265"/>
      <c r="H150" s="265"/>
      <c r="I150" s="265"/>
      <c r="J150" s="171" t="s">
        <v>183</v>
      </c>
      <c r="K150" s="172">
        <v>1</v>
      </c>
      <c r="L150" s="266">
        <v>0</v>
      </c>
      <c r="M150" s="267"/>
      <c r="N150" s="275">
        <f t="shared" si="5"/>
        <v>0</v>
      </c>
      <c r="O150" s="275"/>
      <c r="P150" s="275"/>
      <c r="Q150" s="275"/>
      <c r="R150" s="39"/>
      <c r="T150" s="173" t="s">
        <v>22</v>
      </c>
      <c r="U150" s="46" t="s">
        <v>41</v>
      </c>
      <c r="V150" s="38"/>
      <c r="W150" s="174">
        <f t="shared" si="6"/>
        <v>0</v>
      </c>
      <c r="X150" s="174">
        <v>0</v>
      </c>
      <c r="Y150" s="174">
        <f t="shared" si="7"/>
        <v>0</v>
      </c>
      <c r="Z150" s="174">
        <v>0</v>
      </c>
      <c r="AA150" s="175">
        <f t="shared" si="8"/>
        <v>0</v>
      </c>
      <c r="AR150" s="22" t="s">
        <v>215</v>
      </c>
      <c r="AT150" s="22" t="s">
        <v>157</v>
      </c>
      <c r="AU150" s="22" t="s">
        <v>109</v>
      </c>
      <c r="AY150" s="22" t="s">
        <v>156</v>
      </c>
      <c r="BE150" s="112">
        <f t="shared" si="9"/>
        <v>0</v>
      </c>
      <c r="BF150" s="112">
        <f t="shared" si="10"/>
        <v>0</v>
      </c>
      <c r="BG150" s="112">
        <f t="shared" si="11"/>
        <v>0</v>
      </c>
      <c r="BH150" s="112">
        <f t="shared" si="12"/>
        <v>0</v>
      </c>
      <c r="BI150" s="112">
        <f t="shared" si="13"/>
        <v>0</v>
      </c>
      <c r="BJ150" s="22" t="s">
        <v>84</v>
      </c>
      <c r="BK150" s="112">
        <f t="shared" si="14"/>
        <v>0</v>
      </c>
      <c r="BL150" s="22" t="s">
        <v>215</v>
      </c>
      <c r="BM150" s="22" t="s">
        <v>474</v>
      </c>
    </row>
    <row r="151" spans="2:65" s="1" customFormat="1" ht="49.9" customHeight="1">
      <c r="B151" s="37"/>
      <c r="C151" s="38"/>
      <c r="D151" s="160" t="s">
        <v>376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06">
        <f>BK151</f>
        <v>0</v>
      </c>
      <c r="O151" s="307"/>
      <c r="P151" s="307"/>
      <c r="Q151" s="307"/>
      <c r="R151" s="39"/>
      <c r="T151" s="149"/>
      <c r="U151" s="58"/>
      <c r="V151" s="58"/>
      <c r="W151" s="58"/>
      <c r="X151" s="58"/>
      <c r="Y151" s="58"/>
      <c r="Z151" s="58"/>
      <c r="AA151" s="60"/>
      <c r="AT151" s="22" t="s">
        <v>75</v>
      </c>
      <c r="AU151" s="22" t="s">
        <v>76</v>
      </c>
      <c r="AY151" s="22" t="s">
        <v>377</v>
      </c>
      <c r="BK151" s="112">
        <v>0</v>
      </c>
    </row>
    <row r="152" spans="2:65" s="1" customFormat="1" ht="6.95" customHeight="1">
      <c r="B152" s="61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3"/>
    </row>
  </sheetData>
  <sheetProtection algorithmName="SHA-512" hashValue="Y8rZXTtCCG4qGxnyzIPBc4haHPiwwuPx6u5ain+6xp44kmrdTViEVwHHh23/Lc7rc/auhX4H7hWK91CSkr6veA==" saltValue="DPM/eOljq6dSsgQeRVdBdqgWfqBdHauSmB2wS4kYuiLxHLR4s+Tuk+j+Z8nf8FBPN2/NYsjMJc7RHJPl2EUOww==" spinCount="10" sheet="1" objects="1" scenarios="1" formatColumns="0" formatRows="0"/>
  <mergeCells count="161">
    <mergeCell ref="H34:J34"/>
    <mergeCell ref="M34:P34"/>
    <mergeCell ref="H35:J35"/>
    <mergeCell ref="M35:P35"/>
    <mergeCell ref="H36:J36"/>
    <mergeCell ref="M36:P36"/>
    <mergeCell ref="L38:P38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F144:I144"/>
    <mergeCell ref="F146:I146"/>
    <mergeCell ref="L144:M144"/>
    <mergeCell ref="N144:Q144"/>
    <mergeCell ref="F145:I145"/>
    <mergeCell ref="L145:M145"/>
    <mergeCell ref="N145:Q145"/>
    <mergeCell ref="L146:M146"/>
    <mergeCell ref="N146:Q146"/>
    <mergeCell ref="F141:I141"/>
    <mergeCell ref="F143:I143"/>
    <mergeCell ref="L141:M141"/>
    <mergeCell ref="N141:Q141"/>
    <mergeCell ref="F142:I142"/>
    <mergeCell ref="L142:M142"/>
    <mergeCell ref="N142:Q142"/>
    <mergeCell ref="L143:M143"/>
    <mergeCell ref="N143:Q143"/>
    <mergeCell ref="F138:I138"/>
    <mergeCell ref="F140:I140"/>
    <mergeCell ref="L138:M138"/>
    <mergeCell ref="N138:Q138"/>
    <mergeCell ref="F139:I139"/>
    <mergeCell ref="L139:M139"/>
    <mergeCell ref="N139:Q139"/>
    <mergeCell ref="L140:M140"/>
    <mergeCell ref="N140:Q140"/>
    <mergeCell ref="F135:I135"/>
    <mergeCell ref="F137:I137"/>
    <mergeCell ref="L135:M135"/>
    <mergeCell ref="N135:Q135"/>
    <mergeCell ref="F136:I136"/>
    <mergeCell ref="L136:M136"/>
    <mergeCell ref="N136:Q136"/>
    <mergeCell ref="L137:M137"/>
    <mergeCell ref="N137:Q137"/>
    <mergeCell ref="F132:I132"/>
    <mergeCell ref="F134:I134"/>
    <mergeCell ref="L132:M132"/>
    <mergeCell ref="N132:Q132"/>
    <mergeCell ref="F133:I133"/>
    <mergeCell ref="L133:M133"/>
    <mergeCell ref="N133:Q133"/>
    <mergeCell ref="L134:M134"/>
    <mergeCell ref="N134:Q134"/>
    <mergeCell ref="F129:I129"/>
    <mergeCell ref="F131:I131"/>
    <mergeCell ref="L129:M129"/>
    <mergeCell ref="N129:Q129"/>
    <mergeCell ref="F130:I130"/>
    <mergeCell ref="L130:M130"/>
    <mergeCell ref="N130:Q130"/>
    <mergeCell ref="L131:M131"/>
    <mergeCell ref="N131:Q131"/>
    <mergeCell ref="F126:I126"/>
    <mergeCell ref="F128:I128"/>
    <mergeCell ref="L126:M126"/>
    <mergeCell ref="N126:Q126"/>
    <mergeCell ref="F127:I127"/>
    <mergeCell ref="L127:M127"/>
    <mergeCell ref="N127:Q127"/>
    <mergeCell ref="L128:M128"/>
    <mergeCell ref="N128:Q128"/>
    <mergeCell ref="L120:M120"/>
    <mergeCell ref="N120:Q120"/>
    <mergeCell ref="F121:I121"/>
    <mergeCell ref="L121:M121"/>
    <mergeCell ref="N121:Q121"/>
    <mergeCell ref="L122:M122"/>
    <mergeCell ref="N122:Q122"/>
    <mergeCell ref="F123:I123"/>
    <mergeCell ref="F125:I125"/>
    <mergeCell ref="F124:I124"/>
    <mergeCell ref="L123:M123"/>
    <mergeCell ref="N123:Q123"/>
    <mergeCell ref="L124:M124"/>
    <mergeCell ref="N124:Q124"/>
    <mergeCell ref="L125:M125"/>
    <mergeCell ref="N125:Q125"/>
    <mergeCell ref="N89:Q89"/>
    <mergeCell ref="N90:Q90"/>
    <mergeCell ref="N92:Q92"/>
    <mergeCell ref="N97:Q97"/>
    <mergeCell ref="N93:Q93"/>
    <mergeCell ref="N94:Q94"/>
    <mergeCell ref="N95:Q95"/>
    <mergeCell ref="N96:Q96"/>
    <mergeCell ref="N98:Q98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F150:I150"/>
    <mergeCell ref="L150:M150"/>
    <mergeCell ref="N150:Q150"/>
    <mergeCell ref="N151:Q151"/>
    <mergeCell ref="D95:H95"/>
    <mergeCell ref="D93:H93"/>
    <mergeCell ref="D94:H94"/>
    <mergeCell ref="D96:H96"/>
    <mergeCell ref="D97:H97"/>
    <mergeCell ref="L100:Q100"/>
    <mergeCell ref="C106:Q106"/>
    <mergeCell ref="F108:P108"/>
    <mergeCell ref="F109:P109"/>
    <mergeCell ref="M111:P111"/>
    <mergeCell ref="M113:Q113"/>
    <mergeCell ref="M114:Q114"/>
    <mergeCell ref="F116:I116"/>
    <mergeCell ref="L116:M116"/>
    <mergeCell ref="N116:Q116"/>
    <mergeCell ref="N117:Q117"/>
    <mergeCell ref="N118:Q118"/>
    <mergeCell ref="N119:Q119"/>
    <mergeCell ref="F120:I120"/>
    <mergeCell ref="F122:I122"/>
    <mergeCell ref="F149:I149"/>
    <mergeCell ref="F147:I147"/>
    <mergeCell ref="L147:M147"/>
    <mergeCell ref="N147:Q147"/>
    <mergeCell ref="F148:I148"/>
    <mergeCell ref="L148:M148"/>
    <mergeCell ref="N148:Q148"/>
    <mergeCell ref="L149:M149"/>
    <mergeCell ref="N149:Q149"/>
  </mergeCells>
  <hyperlinks>
    <hyperlink ref="F1:G1" location="C2" display="1) Krycí list rozpočtu"/>
    <hyperlink ref="H1:K1" location="C86" display="2) Rekapitulace rozpočtu"/>
    <hyperlink ref="L1" location="C116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3"/>
  <sheetViews>
    <sheetView showGridLines="0" workbookViewId="0">
      <pane ySplit="1" topLeftCell="A2" activePane="bottomLeft" state="frozen"/>
      <selection pane="bottomLeft" activeCell="F9" sqref="F9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5"/>
      <c r="C1" s="15"/>
      <c r="D1" s="16" t="s">
        <v>1</v>
      </c>
      <c r="E1" s="15"/>
      <c r="F1" s="17" t="s">
        <v>104</v>
      </c>
      <c r="G1" s="17"/>
      <c r="H1" s="282" t="s">
        <v>105</v>
      </c>
      <c r="I1" s="282"/>
      <c r="J1" s="282"/>
      <c r="K1" s="282"/>
      <c r="L1" s="17" t="s">
        <v>106</v>
      </c>
      <c r="M1" s="15"/>
      <c r="N1" s="15"/>
      <c r="O1" s="16" t="s">
        <v>107</v>
      </c>
      <c r="P1" s="15"/>
      <c r="Q1" s="15"/>
      <c r="R1" s="15"/>
      <c r="S1" s="17" t="s">
        <v>108</v>
      </c>
      <c r="T1" s="17"/>
      <c r="U1" s="121"/>
      <c r="V1" s="121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227" t="s">
        <v>8</v>
      </c>
      <c r="T2" s="228"/>
      <c r="U2" s="228"/>
      <c r="V2" s="228"/>
      <c r="W2" s="228"/>
      <c r="X2" s="228"/>
      <c r="Y2" s="228"/>
      <c r="Z2" s="228"/>
      <c r="AA2" s="228"/>
      <c r="AB2" s="228"/>
      <c r="AC2" s="228"/>
      <c r="AT2" s="22" t="s">
        <v>91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84</v>
      </c>
    </row>
    <row r="4" spans="1:66" ht="36.950000000000003" customHeight="1">
      <c r="B4" s="26"/>
      <c r="C4" s="225" t="s">
        <v>110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7"/>
      <c r="T4" s="21" t="s">
        <v>13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19</v>
      </c>
      <c r="E6" s="29"/>
      <c r="F6" s="283" t="str">
        <f>'Rekapitulace stavby'!K6</f>
        <v>Rekonstrukce bytu - 2. patro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s="1" customFormat="1" ht="32.85" customHeight="1">
      <c r="B7" s="37"/>
      <c r="C7" s="38"/>
      <c r="D7" s="32" t="s">
        <v>111</v>
      </c>
      <c r="E7" s="38"/>
      <c r="F7" s="234" t="s">
        <v>475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38"/>
      <c r="R7" s="39"/>
    </row>
    <row r="8" spans="1:66" s="1" customFormat="1" ht="14.45" customHeight="1">
      <c r="B8" s="37"/>
      <c r="C8" s="38"/>
      <c r="D8" s="33" t="s">
        <v>21</v>
      </c>
      <c r="E8" s="38"/>
      <c r="F8" s="31" t="s">
        <v>22</v>
      </c>
      <c r="G8" s="38"/>
      <c r="H8" s="38"/>
      <c r="I8" s="38"/>
      <c r="J8" s="38"/>
      <c r="K8" s="38"/>
      <c r="L8" s="38"/>
      <c r="M8" s="33" t="s">
        <v>23</v>
      </c>
      <c r="N8" s="38"/>
      <c r="O8" s="31" t="s">
        <v>22</v>
      </c>
      <c r="P8" s="38"/>
      <c r="Q8" s="38"/>
      <c r="R8" s="39"/>
    </row>
    <row r="9" spans="1:66" s="1" customFormat="1" ht="14.45" customHeight="1">
      <c r="B9" s="37"/>
      <c r="C9" s="38"/>
      <c r="D9" s="33" t="s">
        <v>24</v>
      </c>
      <c r="E9" s="38"/>
      <c r="F9" s="31" t="s">
        <v>476</v>
      </c>
      <c r="G9" s="38"/>
      <c r="H9" s="38"/>
      <c r="I9" s="38"/>
      <c r="J9" s="38"/>
      <c r="K9" s="38"/>
      <c r="L9" s="38"/>
      <c r="M9" s="33" t="s">
        <v>26</v>
      </c>
      <c r="N9" s="38"/>
      <c r="O9" s="286">
        <v>45260</v>
      </c>
      <c r="P9" s="287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3" t="s">
        <v>27</v>
      </c>
      <c r="E11" s="38"/>
      <c r="F11" s="38"/>
      <c r="G11" s="38"/>
      <c r="H11" s="38"/>
      <c r="I11" s="38"/>
      <c r="J11" s="38"/>
      <c r="K11" s="38"/>
      <c r="L11" s="38"/>
      <c r="M11" s="33" t="s">
        <v>28</v>
      </c>
      <c r="N11" s="38"/>
      <c r="O11" s="229" t="s">
        <v>22</v>
      </c>
      <c r="P11" s="229"/>
      <c r="Q11" s="38"/>
      <c r="R11" s="39"/>
    </row>
    <row r="12" spans="1:66" s="1" customFormat="1" ht="18" customHeight="1">
      <c r="B12" s="37"/>
      <c r="C12" s="38"/>
      <c r="D12" s="38"/>
      <c r="E12" s="31" t="s">
        <v>477</v>
      </c>
      <c r="F12" s="38"/>
      <c r="G12" s="38"/>
      <c r="H12" s="38"/>
      <c r="I12" s="38"/>
      <c r="J12" s="38"/>
      <c r="K12" s="38"/>
      <c r="L12" s="38"/>
      <c r="M12" s="33" t="s">
        <v>29</v>
      </c>
      <c r="N12" s="38"/>
      <c r="O12" s="229" t="s">
        <v>22</v>
      </c>
      <c r="P12" s="229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3" t="s">
        <v>30</v>
      </c>
      <c r="E14" s="38"/>
      <c r="F14" s="38"/>
      <c r="G14" s="38"/>
      <c r="H14" s="38"/>
      <c r="I14" s="38"/>
      <c r="J14" s="38"/>
      <c r="K14" s="38"/>
      <c r="L14" s="38"/>
      <c r="M14" s="33" t="s">
        <v>28</v>
      </c>
      <c r="N14" s="38"/>
      <c r="O14" s="288" t="str">
        <f>IF('Rekapitulace stavby'!AN13="","",'Rekapitulace stavby'!AN13)</f>
        <v>Vyplň údaj</v>
      </c>
      <c r="P14" s="229"/>
      <c r="Q14" s="38"/>
      <c r="R14" s="39"/>
    </row>
    <row r="15" spans="1:66" s="1" customFormat="1" ht="18" customHeight="1">
      <c r="B15" s="37"/>
      <c r="C15" s="38"/>
      <c r="D15" s="38"/>
      <c r="E15" s="288" t="str">
        <f>IF('Rekapitulace stavby'!E14="","",'Rekapitulace stavby'!E14)</f>
        <v>Vyplň údaj</v>
      </c>
      <c r="F15" s="289"/>
      <c r="G15" s="289"/>
      <c r="H15" s="289"/>
      <c r="I15" s="289"/>
      <c r="J15" s="289"/>
      <c r="K15" s="289"/>
      <c r="L15" s="289"/>
      <c r="M15" s="33" t="s">
        <v>29</v>
      </c>
      <c r="N15" s="38"/>
      <c r="O15" s="288" t="str">
        <f>IF('Rekapitulace stavby'!AN14="","",'Rekapitulace stavby'!AN14)</f>
        <v>Vyplň údaj</v>
      </c>
      <c r="P15" s="229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3" t="s">
        <v>32</v>
      </c>
      <c r="E17" s="38"/>
      <c r="F17" s="38"/>
      <c r="G17" s="38"/>
      <c r="H17" s="38"/>
      <c r="I17" s="38"/>
      <c r="J17" s="38"/>
      <c r="K17" s="38"/>
      <c r="L17" s="38"/>
      <c r="M17" s="33" t="s">
        <v>28</v>
      </c>
      <c r="N17" s="38"/>
      <c r="O17" s="229" t="str">
        <f>IF('Rekapitulace stavby'!AN16="","",'Rekapitulace stavby'!AN16)</f>
        <v/>
      </c>
      <c r="P17" s="229"/>
      <c r="Q17" s="38"/>
      <c r="R17" s="39"/>
    </row>
    <row r="18" spans="2:18" s="1" customFormat="1" ht="18" customHeight="1">
      <c r="B18" s="37"/>
      <c r="C18" s="38"/>
      <c r="D18" s="38"/>
      <c r="E18" s="31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3" t="s">
        <v>29</v>
      </c>
      <c r="N18" s="38"/>
      <c r="O18" s="229" t="str">
        <f>IF('Rekapitulace stavby'!AN17="","",'Rekapitulace stavby'!AN17)</f>
        <v/>
      </c>
      <c r="P18" s="229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3" t="s">
        <v>34</v>
      </c>
      <c r="E20" s="38"/>
      <c r="F20" s="38"/>
      <c r="G20" s="38"/>
      <c r="H20" s="38"/>
      <c r="I20" s="38"/>
      <c r="J20" s="38"/>
      <c r="K20" s="38"/>
      <c r="L20" s="38"/>
      <c r="M20" s="33" t="s">
        <v>28</v>
      </c>
      <c r="N20" s="38"/>
      <c r="O20" s="229" t="s">
        <v>22</v>
      </c>
      <c r="P20" s="229"/>
      <c r="Q20" s="38"/>
      <c r="R20" s="39"/>
    </row>
    <row r="21" spans="2:18" s="1" customFormat="1" ht="18" customHeight="1">
      <c r="B21" s="37"/>
      <c r="C21" s="38"/>
      <c r="D21" s="38"/>
      <c r="E21" s="31" t="s">
        <v>35</v>
      </c>
      <c r="F21" s="38"/>
      <c r="G21" s="38"/>
      <c r="H21" s="38"/>
      <c r="I21" s="38"/>
      <c r="J21" s="38"/>
      <c r="K21" s="38"/>
      <c r="L21" s="38"/>
      <c r="M21" s="33" t="s">
        <v>29</v>
      </c>
      <c r="N21" s="38"/>
      <c r="O21" s="229" t="s">
        <v>22</v>
      </c>
      <c r="P21" s="229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3" t="s">
        <v>36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7" t="s">
        <v>22</v>
      </c>
      <c r="F24" s="217"/>
      <c r="G24" s="217"/>
      <c r="H24" s="217"/>
      <c r="I24" s="217"/>
      <c r="J24" s="217"/>
      <c r="K24" s="217"/>
      <c r="L24" s="217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113</v>
      </c>
      <c r="E27" s="38"/>
      <c r="F27" s="38"/>
      <c r="G27" s="38"/>
      <c r="H27" s="38"/>
      <c r="I27" s="38"/>
      <c r="J27" s="38"/>
      <c r="K27" s="38"/>
      <c r="L27" s="38"/>
      <c r="M27" s="218">
        <f>N88</f>
        <v>0</v>
      </c>
      <c r="N27" s="218"/>
      <c r="O27" s="218"/>
      <c r="P27" s="218"/>
      <c r="Q27" s="38"/>
      <c r="R27" s="39"/>
    </row>
    <row r="28" spans="2:18" s="1" customFormat="1" ht="14.45" customHeight="1">
      <c r="B28" s="37"/>
      <c r="C28" s="38"/>
      <c r="D28" s="36" t="s">
        <v>98</v>
      </c>
      <c r="E28" s="38"/>
      <c r="F28" s="38"/>
      <c r="G28" s="38"/>
      <c r="H28" s="38"/>
      <c r="I28" s="38"/>
      <c r="J28" s="38"/>
      <c r="K28" s="38"/>
      <c r="L28" s="38"/>
      <c r="M28" s="218">
        <f>N93</f>
        <v>0</v>
      </c>
      <c r="N28" s="218"/>
      <c r="O28" s="218"/>
      <c r="P28" s="218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39</v>
      </c>
      <c r="E30" s="38"/>
      <c r="F30" s="38"/>
      <c r="G30" s="38"/>
      <c r="H30" s="38"/>
      <c r="I30" s="38"/>
      <c r="J30" s="38"/>
      <c r="K30" s="38"/>
      <c r="L30" s="38"/>
      <c r="M30" s="290">
        <f>ROUND(M27+M28,2)</f>
        <v>0</v>
      </c>
      <c r="N30" s="285"/>
      <c r="O30" s="285"/>
      <c r="P30" s="285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40</v>
      </c>
      <c r="E32" s="44" t="s">
        <v>41</v>
      </c>
      <c r="F32" s="45">
        <v>0.21</v>
      </c>
      <c r="G32" s="124" t="s">
        <v>42</v>
      </c>
      <c r="H32" s="291">
        <f>(SUM(BE93:BE100)+SUM(BE118:BE141))</f>
        <v>0</v>
      </c>
      <c r="I32" s="285"/>
      <c r="J32" s="285"/>
      <c r="K32" s="38"/>
      <c r="L32" s="38"/>
      <c r="M32" s="291">
        <f>ROUND((SUM(BE93:BE100)+SUM(BE118:BE141)), 2)*F32</f>
        <v>0</v>
      </c>
      <c r="N32" s="285"/>
      <c r="O32" s="285"/>
      <c r="P32" s="285"/>
      <c r="Q32" s="38"/>
      <c r="R32" s="39"/>
    </row>
    <row r="33" spans="2:18" s="1" customFormat="1" ht="14.45" customHeight="1">
      <c r="B33" s="37"/>
      <c r="C33" s="38"/>
      <c r="D33" s="38"/>
      <c r="E33" s="44" t="s">
        <v>43</v>
      </c>
      <c r="F33" s="45">
        <v>0.15</v>
      </c>
      <c r="G33" s="124" t="s">
        <v>42</v>
      </c>
      <c r="H33" s="291">
        <f>(SUM(BF93:BF100)+SUM(BF118:BF141))</f>
        <v>0</v>
      </c>
      <c r="I33" s="285"/>
      <c r="J33" s="285"/>
      <c r="K33" s="38"/>
      <c r="L33" s="38"/>
      <c r="M33" s="291">
        <f>ROUND((SUM(BF93:BF100)+SUM(BF118:BF141)), 2)*F33</f>
        <v>0</v>
      </c>
      <c r="N33" s="285"/>
      <c r="O33" s="285"/>
      <c r="P33" s="285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44</v>
      </c>
      <c r="F34" s="45">
        <v>0.21</v>
      </c>
      <c r="G34" s="124" t="s">
        <v>42</v>
      </c>
      <c r="H34" s="291">
        <f>(SUM(BG93:BG100)+SUM(BG118:BG141))</f>
        <v>0</v>
      </c>
      <c r="I34" s="285"/>
      <c r="J34" s="285"/>
      <c r="K34" s="38"/>
      <c r="L34" s="38"/>
      <c r="M34" s="291">
        <v>0</v>
      </c>
      <c r="N34" s="285"/>
      <c r="O34" s="285"/>
      <c r="P34" s="285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45</v>
      </c>
      <c r="F35" s="45">
        <v>0.15</v>
      </c>
      <c r="G35" s="124" t="s">
        <v>42</v>
      </c>
      <c r="H35" s="291">
        <f>(SUM(BH93:BH100)+SUM(BH118:BH141))</f>
        <v>0</v>
      </c>
      <c r="I35" s="285"/>
      <c r="J35" s="285"/>
      <c r="K35" s="38"/>
      <c r="L35" s="38"/>
      <c r="M35" s="291">
        <v>0</v>
      </c>
      <c r="N35" s="285"/>
      <c r="O35" s="285"/>
      <c r="P35" s="285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46</v>
      </c>
      <c r="F36" s="45">
        <v>0</v>
      </c>
      <c r="G36" s="124" t="s">
        <v>42</v>
      </c>
      <c r="H36" s="291">
        <f>(SUM(BI93:BI100)+SUM(BI118:BI141))</f>
        <v>0</v>
      </c>
      <c r="I36" s="285"/>
      <c r="J36" s="285"/>
      <c r="K36" s="38"/>
      <c r="L36" s="38"/>
      <c r="M36" s="291">
        <v>0</v>
      </c>
      <c r="N36" s="285"/>
      <c r="O36" s="285"/>
      <c r="P36" s="285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47</v>
      </c>
      <c r="E38" s="81"/>
      <c r="F38" s="81"/>
      <c r="G38" s="126" t="s">
        <v>48</v>
      </c>
      <c r="H38" s="127" t="s">
        <v>49</v>
      </c>
      <c r="I38" s="81"/>
      <c r="J38" s="81"/>
      <c r="K38" s="81"/>
      <c r="L38" s="292">
        <f>SUM(M30:M36)</f>
        <v>0</v>
      </c>
      <c r="M38" s="292"/>
      <c r="N38" s="292"/>
      <c r="O38" s="292"/>
      <c r="P38" s="293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7"/>
      <c r="C50" s="38"/>
      <c r="D50" s="52" t="s">
        <v>50</v>
      </c>
      <c r="E50" s="53"/>
      <c r="F50" s="53"/>
      <c r="G50" s="53"/>
      <c r="H50" s="54"/>
      <c r="I50" s="38"/>
      <c r="J50" s="52" t="s">
        <v>51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6"/>
      <c r="C51" s="29"/>
      <c r="D51" s="55"/>
      <c r="E51" s="29"/>
      <c r="F51" s="29"/>
      <c r="G51" s="29"/>
      <c r="H51" s="56"/>
      <c r="I51" s="29"/>
      <c r="J51" s="55"/>
      <c r="K51" s="29"/>
      <c r="L51" s="29"/>
      <c r="M51" s="29"/>
      <c r="N51" s="29"/>
      <c r="O51" s="29"/>
      <c r="P51" s="56"/>
      <c r="Q51" s="29"/>
      <c r="R51" s="27"/>
    </row>
    <row r="52" spans="2:18" ht="13.5">
      <c r="B52" s="26"/>
      <c r="C52" s="29"/>
      <c r="D52" s="55"/>
      <c r="E52" s="29"/>
      <c r="F52" s="29"/>
      <c r="G52" s="29"/>
      <c r="H52" s="56"/>
      <c r="I52" s="29"/>
      <c r="J52" s="55"/>
      <c r="K52" s="29"/>
      <c r="L52" s="29"/>
      <c r="M52" s="29"/>
      <c r="N52" s="29"/>
      <c r="O52" s="29"/>
      <c r="P52" s="56"/>
      <c r="Q52" s="29"/>
      <c r="R52" s="27"/>
    </row>
    <row r="53" spans="2:18" ht="13.5">
      <c r="B53" s="26"/>
      <c r="C53" s="29"/>
      <c r="D53" s="55"/>
      <c r="E53" s="29"/>
      <c r="F53" s="29"/>
      <c r="G53" s="29"/>
      <c r="H53" s="56"/>
      <c r="I53" s="29"/>
      <c r="J53" s="55"/>
      <c r="K53" s="29"/>
      <c r="L53" s="29"/>
      <c r="M53" s="29"/>
      <c r="N53" s="29"/>
      <c r="O53" s="29"/>
      <c r="P53" s="56"/>
      <c r="Q53" s="29"/>
      <c r="R53" s="27"/>
    </row>
    <row r="54" spans="2:18" ht="13.5">
      <c r="B54" s="26"/>
      <c r="C54" s="29"/>
      <c r="D54" s="55"/>
      <c r="E54" s="29"/>
      <c r="F54" s="29"/>
      <c r="G54" s="29"/>
      <c r="H54" s="56"/>
      <c r="I54" s="29"/>
      <c r="J54" s="55"/>
      <c r="K54" s="29"/>
      <c r="L54" s="29"/>
      <c r="M54" s="29"/>
      <c r="N54" s="29"/>
      <c r="O54" s="29"/>
      <c r="P54" s="56"/>
      <c r="Q54" s="29"/>
      <c r="R54" s="27"/>
    </row>
    <row r="55" spans="2:18" ht="13.5">
      <c r="B55" s="26"/>
      <c r="C55" s="29"/>
      <c r="D55" s="55"/>
      <c r="E55" s="29"/>
      <c r="F55" s="29"/>
      <c r="G55" s="29"/>
      <c r="H55" s="56"/>
      <c r="I55" s="29"/>
      <c r="J55" s="55"/>
      <c r="K55" s="29"/>
      <c r="L55" s="29"/>
      <c r="M55" s="29"/>
      <c r="N55" s="29"/>
      <c r="O55" s="29"/>
      <c r="P55" s="56"/>
      <c r="Q55" s="29"/>
      <c r="R55" s="27"/>
    </row>
    <row r="56" spans="2:18" ht="13.5">
      <c r="B56" s="26"/>
      <c r="C56" s="29"/>
      <c r="D56" s="55"/>
      <c r="E56" s="29"/>
      <c r="F56" s="29"/>
      <c r="G56" s="29"/>
      <c r="H56" s="56"/>
      <c r="I56" s="29"/>
      <c r="J56" s="55"/>
      <c r="K56" s="29"/>
      <c r="L56" s="29"/>
      <c r="M56" s="29"/>
      <c r="N56" s="29"/>
      <c r="O56" s="29"/>
      <c r="P56" s="56"/>
      <c r="Q56" s="29"/>
      <c r="R56" s="27"/>
    </row>
    <row r="57" spans="2:18" ht="13.5">
      <c r="B57" s="26"/>
      <c r="C57" s="29"/>
      <c r="D57" s="55"/>
      <c r="E57" s="29"/>
      <c r="F57" s="29"/>
      <c r="G57" s="29"/>
      <c r="H57" s="56"/>
      <c r="I57" s="29"/>
      <c r="J57" s="55"/>
      <c r="K57" s="29"/>
      <c r="L57" s="29"/>
      <c r="M57" s="29"/>
      <c r="N57" s="29"/>
      <c r="O57" s="29"/>
      <c r="P57" s="56"/>
      <c r="Q57" s="29"/>
      <c r="R57" s="27"/>
    </row>
    <row r="58" spans="2:18" ht="13.5">
      <c r="B58" s="26"/>
      <c r="C58" s="29"/>
      <c r="D58" s="55"/>
      <c r="E58" s="29"/>
      <c r="F58" s="29"/>
      <c r="G58" s="29"/>
      <c r="H58" s="56"/>
      <c r="I58" s="29"/>
      <c r="J58" s="55"/>
      <c r="K58" s="29"/>
      <c r="L58" s="29"/>
      <c r="M58" s="29"/>
      <c r="N58" s="29"/>
      <c r="O58" s="29"/>
      <c r="P58" s="56"/>
      <c r="Q58" s="29"/>
      <c r="R58" s="27"/>
    </row>
    <row r="59" spans="2:18" s="1" customFormat="1">
      <c r="B59" s="37"/>
      <c r="C59" s="38"/>
      <c r="D59" s="57" t="s">
        <v>52</v>
      </c>
      <c r="E59" s="58"/>
      <c r="F59" s="58"/>
      <c r="G59" s="59" t="s">
        <v>53</v>
      </c>
      <c r="H59" s="60"/>
      <c r="I59" s="38"/>
      <c r="J59" s="57" t="s">
        <v>52</v>
      </c>
      <c r="K59" s="58"/>
      <c r="L59" s="58"/>
      <c r="M59" s="58"/>
      <c r="N59" s="59" t="s">
        <v>53</v>
      </c>
      <c r="O59" s="58"/>
      <c r="P59" s="60"/>
      <c r="Q59" s="38"/>
      <c r="R59" s="39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7"/>
      <c r="C61" s="38"/>
      <c r="D61" s="52" t="s">
        <v>54</v>
      </c>
      <c r="E61" s="53"/>
      <c r="F61" s="53"/>
      <c r="G61" s="53"/>
      <c r="H61" s="54"/>
      <c r="I61" s="38"/>
      <c r="J61" s="52" t="s">
        <v>55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6"/>
      <c r="C62" s="29"/>
      <c r="D62" s="55"/>
      <c r="E62" s="29"/>
      <c r="F62" s="29"/>
      <c r="G62" s="29"/>
      <c r="H62" s="56"/>
      <c r="I62" s="29"/>
      <c r="J62" s="55"/>
      <c r="K62" s="29"/>
      <c r="L62" s="29"/>
      <c r="M62" s="29"/>
      <c r="N62" s="29"/>
      <c r="O62" s="29"/>
      <c r="P62" s="56"/>
      <c r="Q62" s="29"/>
      <c r="R62" s="27"/>
    </row>
    <row r="63" spans="2:18" ht="13.5">
      <c r="B63" s="26"/>
      <c r="C63" s="29"/>
      <c r="D63" s="55"/>
      <c r="E63" s="29"/>
      <c r="F63" s="29"/>
      <c r="G63" s="29"/>
      <c r="H63" s="56"/>
      <c r="I63" s="29"/>
      <c r="J63" s="55"/>
      <c r="K63" s="29"/>
      <c r="L63" s="29"/>
      <c r="M63" s="29"/>
      <c r="N63" s="29"/>
      <c r="O63" s="29"/>
      <c r="P63" s="56"/>
      <c r="Q63" s="29"/>
      <c r="R63" s="27"/>
    </row>
    <row r="64" spans="2:18" ht="13.5">
      <c r="B64" s="26"/>
      <c r="C64" s="29"/>
      <c r="D64" s="55"/>
      <c r="E64" s="29"/>
      <c r="F64" s="29"/>
      <c r="G64" s="29"/>
      <c r="H64" s="56"/>
      <c r="I64" s="29"/>
      <c r="J64" s="55"/>
      <c r="K64" s="29"/>
      <c r="L64" s="29"/>
      <c r="M64" s="29"/>
      <c r="N64" s="29"/>
      <c r="O64" s="29"/>
      <c r="P64" s="56"/>
      <c r="Q64" s="29"/>
      <c r="R64" s="27"/>
    </row>
    <row r="65" spans="2:21" ht="13.5">
      <c r="B65" s="26"/>
      <c r="C65" s="29"/>
      <c r="D65" s="55"/>
      <c r="E65" s="29"/>
      <c r="F65" s="29"/>
      <c r="G65" s="29"/>
      <c r="H65" s="56"/>
      <c r="I65" s="29"/>
      <c r="J65" s="55"/>
      <c r="K65" s="29"/>
      <c r="L65" s="29"/>
      <c r="M65" s="29"/>
      <c r="N65" s="29"/>
      <c r="O65" s="29"/>
      <c r="P65" s="56"/>
      <c r="Q65" s="29"/>
      <c r="R65" s="27"/>
    </row>
    <row r="66" spans="2:21" ht="13.5">
      <c r="B66" s="26"/>
      <c r="C66" s="29"/>
      <c r="D66" s="55"/>
      <c r="E66" s="29"/>
      <c r="F66" s="29"/>
      <c r="G66" s="29"/>
      <c r="H66" s="56"/>
      <c r="I66" s="29"/>
      <c r="J66" s="55"/>
      <c r="K66" s="29"/>
      <c r="L66" s="29"/>
      <c r="M66" s="29"/>
      <c r="N66" s="29"/>
      <c r="O66" s="29"/>
      <c r="P66" s="56"/>
      <c r="Q66" s="29"/>
      <c r="R66" s="27"/>
    </row>
    <row r="67" spans="2:21" ht="13.5">
      <c r="B67" s="26"/>
      <c r="C67" s="29"/>
      <c r="D67" s="55"/>
      <c r="E67" s="29"/>
      <c r="F67" s="29"/>
      <c r="G67" s="29"/>
      <c r="H67" s="56"/>
      <c r="I67" s="29"/>
      <c r="J67" s="55"/>
      <c r="K67" s="29"/>
      <c r="L67" s="29"/>
      <c r="M67" s="29"/>
      <c r="N67" s="29"/>
      <c r="O67" s="29"/>
      <c r="P67" s="56"/>
      <c r="Q67" s="29"/>
      <c r="R67" s="27"/>
    </row>
    <row r="68" spans="2:21" ht="13.5">
      <c r="B68" s="26"/>
      <c r="C68" s="29"/>
      <c r="D68" s="55"/>
      <c r="E68" s="29"/>
      <c r="F68" s="29"/>
      <c r="G68" s="29"/>
      <c r="H68" s="56"/>
      <c r="I68" s="29"/>
      <c r="J68" s="55"/>
      <c r="K68" s="29"/>
      <c r="L68" s="29"/>
      <c r="M68" s="29"/>
      <c r="N68" s="29"/>
      <c r="O68" s="29"/>
      <c r="P68" s="56"/>
      <c r="Q68" s="29"/>
      <c r="R68" s="27"/>
    </row>
    <row r="69" spans="2:21" ht="13.5">
      <c r="B69" s="26"/>
      <c r="C69" s="29"/>
      <c r="D69" s="55"/>
      <c r="E69" s="29"/>
      <c r="F69" s="29"/>
      <c r="G69" s="29"/>
      <c r="H69" s="56"/>
      <c r="I69" s="29"/>
      <c r="J69" s="55"/>
      <c r="K69" s="29"/>
      <c r="L69" s="29"/>
      <c r="M69" s="29"/>
      <c r="N69" s="29"/>
      <c r="O69" s="29"/>
      <c r="P69" s="56"/>
      <c r="Q69" s="29"/>
      <c r="R69" s="27"/>
    </row>
    <row r="70" spans="2:21" s="1" customFormat="1">
      <c r="B70" s="37"/>
      <c r="C70" s="38"/>
      <c r="D70" s="57" t="s">
        <v>52</v>
      </c>
      <c r="E70" s="58"/>
      <c r="F70" s="58"/>
      <c r="G70" s="59" t="s">
        <v>53</v>
      </c>
      <c r="H70" s="60"/>
      <c r="I70" s="38"/>
      <c r="J70" s="57" t="s">
        <v>52</v>
      </c>
      <c r="K70" s="58"/>
      <c r="L70" s="58"/>
      <c r="M70" s="58"/>
      <c r="N70" s="59" t="s">
        <v>53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25" t="s">
        <v>114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3" t="s">
        <v>19</v>
      </c>
      <c r="D78" s="38"/>
      <c r="E78" s="38"/>
      <c r="F78" s="283" t="str">
        <f>F6</f>
        <v>Rekonstrukce bytu - 2. patro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111</v>
      </c>
      <c r="D79" s="38"/>
      <c r="E79" s="38"/>
      <c r="F79" s="239" t="str">
        <f>F7</f>
        <v>2018/008/c - Vytápění</v>
      </c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65" s="1" customFormat="1" ht="18" customHeight="1">
      <c r="B81" s="37"/>
      <c r="C81" s="33" t="s">
        <v>24</v>
      </c>
      <c r="D81" s="38"/>
      <c r="E81" s="38"/>
      <c r="F81" s="31" t="str">
        <f>F9</f>
        <v>Horní Beřkovice</v>
      </c>
      <c r="G81" s="38"/>
      <c r="H81" s="38"/>
      <c r="I81" s="38"/>
      <c r="J81" s="38"/>
      <c r="K81" s="33" t="s">
        <v>26</v>
      </c>
      <c r="L81" s="38"/>
      <c r="M81" s="287">
        <f>IF(O9="","",O9)</f>
        <v>45260</v>
      </c>
      <c r="N81" s="287"/>
      <c r="O81" s="287"/>
      <c r="P81" s="287"/>
      <c r="Q81" s="38"/>
      <c r="R81" s="39"/>
      <c r="T81" s="131"/>
      <c r="U81" s="131"/>
    </row>
    <row r="82" spans="2:65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65" s="1" customFormat="1">
      <c r="B83" s="37"/>
      <c r="C83" s="33" t="s">
        <v>27</v>
      </c>
      <c r="D83" s="38"/>
      <c r="E83" s="38"/>
      <c r="F83" s="31" t="str">
        <f>E12</f>
        <v>Petr Kubík</v>
      </c>
      <c r="G83" s="38"/>
      <c r="H83" s="38"/>
      <c r="I83" s="38"/>
      <c r="J83" s="38"/>
      <c r="K83" s="33" t="s">
        <v>32</v>
      </c>
      <c r="L83" s="38"/>
      <c r="M83" s="229" t="str">
        <f>E18</f>
        <v xml:space="preserve"> </v>
      </c>
      <c r="N83" s="229"/>
      <c r="O83" s="229"/>
      <c r="P83" s="229"/>
      <c r="Q83" s="229"/>
      <c r="R83" s="39"/>
      <c r="T83" s="131"/>
      <c r="U83" s="131"/>
    </row>
    <row r="84" spans="2:65" s="1" customFormat="1" ht="14.45" customHeight="1">
      <c r="B84" s="37"/>
      <c r="C84" s="33" t="s">
        <v>30</v>
      </c>
      <c r="D84" s="38"/>
      <c r="E84" s="38"/>
      <c r="F84" s="31" t="str">
        <f>IF(E15="","",E15)</f>
        <v>Vyplň údaj</v>
      </c>
      <c r="G84" s="38"/>
      <c r="H84" s="38"/>
      <c r="I84" s="38"/>
      <c r="J84" s="38"/>
      <c r="K84" s="33" t="s">
        <v>34</v>
      </c>
      <c r="L84" s="38"/>
      <c r="M84" s="229" t="str">
        <f>E21</f>
        <v>www.rozpocty-staveb.cz</v>
      </c>
      <c r="N84" s="229"/>
      <c r="O84" s="229"/>
      <c r="P84" s="229"/>
      <c r="Q84" s="229"/>
      <c r="R84" s="39"/>
      <c r="T84" s="131"/>
      <c r="U84" s="131"/>
    </row>
    <row r="85" spans="2:65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65" s="1" customFormat="1" ht="29.25" customHeight="1">
      <c r="B86" s="37"/>
      <c r="C86" s="294" t="s">
        <v>115</v>
      </c>
      <c r="D86" s="295"/>
      <c r="E86" s="295"/>
      <c r="F86" s="295"/>
      <c r="G86" s="295"/>
      <c r="H86" s="120"/>
      <c r="I86" s="120"/>
      <c r="J86" s="120"/>
      <c r="K86" s="120"/>
      <c r="L86" s="120"/>
      <c r="M86" s="120"/>
      <c r="N86" s="294" t="s">
        <v>116</v>
      </c>
      <c r="O86" s="295"/>
      <c r="P86" s="295"/>
      <c r="Q86" s="295"/>
      <c r="R86" s="39"/>
      <c r="T86" s="131"/>
      <c r="U86" s="131"/>
    </row>
    <row r="87" spans="2:65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65" s="1" customFormat="1" ht="29.25" customHeight="1">
      <c r="B88" s="37"/>
      <c r="C88" s="132" t="s">
        <v>117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33">
        <f>N118</f>
        <v>0</v>
      </c>
      <c r="O88" s="296"/>
      <c r="P88" s="296"/>
      <c r="Q88" s="296"/>
      <c r="R88" s="39"/>
      <c r="T88" s="131"/>
      <c r="U88" s="131"/>
      <c r="AU88" s="22" t="s">
        <v>118</v>
      </c>
    </row>
    <row r="89" spans="2:65" s="6" customFormat="1" ht="24.95" customHeight="1">
      <c r="B89" s="133"/>
      <c r="C89" s="134"/>
      <c r="D89" s="135" t="s">
        <v>124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1">
        <f>N119</f>
        <v>0</v>
      </c>
      <c r="O89" s="297"/>
      <c r="P89" s="297"/>
      <c r="Q89" s="297"/>
      <c r="R89" s="136"/>
      <c r="T89" s="137"/>
      <c r="U89" s="137"/>
    </row>
    <row r="90" spans="2:65" s="7" customFormat="1" ht="19.899999999999999" customHeight="1">
      <c r="B90" s="138"/>
      <c r="C90" s="139"/>
      <c r="D90" s="108" t="s">
        <v>478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30">
        <f>N120</f>
        <v>0</v>
      </c>
      <c r="O90" s="298"/>
      <c r="P90" s="298"/>
      <c r="Q90" s="298"/>
      <c r="R90" s="140"/>
      <c r="T90" s="141"/>
      <c r="U90" s="141"/>
    </row>
    <row r="91" spans="2:65" s="7" customFormat="1" ht="19.899999999999999" customHeight="1">
      <c r="B91" s="138"/>
      <c r="C91" s="139"/>
      <c r="D91" s="108" t="s">
        <v>479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30">
        <f>N122</f>
        <v>0</v>
      </c>
      <c r="O91" s="298"/>
      <c r="P91" s="298"/>
      <c r="Q91" s="298"/>
      <c r="R91" s="140"/>
      <c r="T91" s="141"/>
      <c r="U91" s="141"/>
    </row>
    <row r="92" spans="2:65" s="1" customFormat="1" ht="21.75" customHeight="1"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9"/>
      <c r="T92" s="131"/>
      <c r="U92" s="131"/>
    </row>
    <row r="93" spans="2:65" s="1" customFormat="1" ht="29.25" customHeight="1">
      <c r="B93" s="37"/>
      <c r="C93" s="132" t="s">
        <v>133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296">
        <f>ROUND(N94+N95+N96+N97+N98+N99,2)</f>
        <v>0</v>
      </c>
      <c r="O93" s="299"/>
      <c r="P93" s="299"/>
      <c r="Q93" s="299"/>
      <c r="R93" s="39"/>
      <c r="T93" s="142"/>
      <c r="U93" s="143" t="s">
        <v>40</v>
      </c>
    </row>
    <row r="94" spans="2:65" s="1" customFormat="1" ht="18" customHeight="1">
      <c r="B94" s="37"/>
      <c r="C94" s="38"/>
      <c r="D94" s="241" t="s">
        <v>134</v>
      </c>
      <c r="E94" s="242"/>
      <c r="F94" s="242"/>
      <c r="G94" s="242"/>
      <c r="H94" s="242"/>
      <c r="I94" s="38"/>
      <c r="J94" s="38"/>
      <c r="K94" s="38"/>
      <c r="L94" s="38"/>
      <c r="M94" s="38"/>
      <c r="N94" s="243">
        <f>ROUND(N88*T94,2)</f>
        <v>0</v>
      </c>
      <c r="O94" s="230"/>
      <c r="P94" s="230"/>
      <c r="Q94" s="230"/>
      <c r="R94" s="39"/>
      <c r="S94" s="144"/>
      <c r="T94" s="145"/>
      <c r="U94" s="146" t="s">
        <v>43</v>
      </c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7" t="s">
        <v>135</v>
      </c>
      <c r="AZ94" s="144"/>
      <c r="BA94" s="144"/>
      <c r="BB94" s="144"/>
      <c r="BC94" s="144"/>
      <c r="BD94" s="144"/>
      <c r="BE94" s="148">
        <f t="shared" ref="BE94:BE99" si="0">IF(U94="základní",N94,0)</f>
        <v>0</v>
      </c>
      <c r="BF94" s="148">
        <f t="shared" ref="BF94:BF99" si="1">IF(U94="snížená",N94,0)</f>
        <v>0</v>
      </c>
      <c r="BG94" s="148">
        <f t="shared" ref="BG94:BG99" si="2">IF(U94="zákl. přenesená",N94,0)</f>
        <v>0</v>
      </c>
      <c r="BH94" s="148">
        <f t="shared" ref="BH94:BH99" si="3">IF(U94="sníž. přenesená",N94,0)</f>
        <v>0</v>
      </c>
      <c r="BI94" s="148">
        <f t="shared" ref="BI94:BI99" si="4">IF(U94="nulová",N94,0)</f>
        <v>0</v>
      </c>
      <c r="BJ94" s="147" t="s">
        <v>109</v>
      </c>
      <c r="BK94" s="144"/>
      <c r="BL94" s="144"/>
      <c r="BM94" s="144"/>
    </row>
    <row r="95" spans="2:65" s="1" customFormat="1" ht="18" customHeight="1">
      <c r="B95" s="37"/>
      <c r="C95" s="38"/>
      <c r="D95" s="241" t="s">
        <v>136</v>
      </c>
      <c r="E95" s="242"/>
      <c r="F95" s="242"/>
      <c r="G95" s="242"/>
      <c r="H95" s="242"/>
      <c r="I95" s="38"/>
      <c r="J95" s="38"/>
      <c r="K95" s="38"/>
      <c r="L95" s="38"/>
      <c r="M95" s="38"/>
      <c r="N95" s="243">
        <f>ROUND(N88*T95,2)</f>
        <v>0</v>
      </c>
      <c r="O95" s="230"/>
      <c r="P95" s="230"/>
      <c r="Q95" s="230"/>
      <c r="R95" s="39"/>
      <c r="S95" s="144"/>
      <c r="T95" s="145"/>
      <c r="U95" s="146" t="s">
        <v>43</v>
      </c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7" t="s">
        <v>135</v>
      </c>
      <c r="AZ95" s="144"/>
      <c r="BA95" s="144"/>
      <c r="BB95" s="144"/>
      <c r="BC95" s="144"/>
      <c r="BD95" s="144"/>
      <c r="BE95" s="148">
        <f t="shared" si="0"/>
        <v>0</v>
      </c>
      <c r="BF95" s="148">
        <f t="shared" si="1"/>
        <v>0</v>
      </c>
      <c r="BG95" s="148">
        <f t="shared" si="2"/>
        <v>0</v>
      </c>
      <c r="BH95" s="148">
        <f t="shared" si="3"/>
        <v>0</v>
      </c>
      <c r="BI95" s="148">
        <f t="shared" si="4"/>
        <v>0</v>
      </c>
      <c r="BJ95" s="147" t="s">
        <v>109</v>
      </c>
      <c r="BK95" s="144"/>
      <c r="BL95" s="144"/>
      <c r="BM95" s="144"/>
    </row>
    <row r="96" spans="2:65" s="1" customFormat="1" ht="18" customHeight="1">
      <c r="B96" s="37"/>
      <c r="C96" s="38"/>
      <c r="D96" s="241" t="s">
        <v>137</v>
      </c>
      <c r="E96" s="242"/>
      <c r="F96" s="242"/>
      <c r="G96" s="242"/>
      <c r="H96" s="242"/>
      <c r="I96" s="38"/>
      <c r="J96" s="38"/>
      <c r="K96" s="38"/>
      <c r="L96" s="38"/>
      <c r="M96" s="38"/>
      <c r="N96" s="243">
        <f>ROUND(N88*T96,2)</f>
        <v>0</v>
      </c>
      <c r="O96" s="230"/>
      <c r="P96" s="230"/>
      <c r="Q96" s="230"/>
      <c r="R96" s="39"/>
      <c r="S96" s="144"/>
      <c r="T96" s="145"/>
      <c r="U96" s="146" t="s">
        <v>43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7" t="s">
        <v>135</v>
      </c>
      <c r="AZ96" s="144"/>
      <c r="BA96" s="144"/>
      <c r="BB96" s="144"/>
      <c r="BC96" s="144"/>
      <c r="BD96" s="144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109</v>
      </c>
      <c r="BK96" s="144"/>
      <c r="BL96" s="144"/>
      <c r="BM96" s="144"/>
    </row>
    <row r="97" spans="2:65" s="1" customFormat="1" ht="18" customHeight="1">
      <c r="B97" s="37"/>
      <c r="C97" s="38"/>
      <c r="D97" s="241" t="s">
        <v>138</v>
      </c>
      <c r="E97" s="242"/>
      <c r="F97" s="242"/>
      <c r="G97" s="242"/>
      <c r="H97" s="242"/>
      <c r="I97" s="38"/>
      <c r="J97" s="38"/>
      <c r="K97" s="38"/>
      <c r="L97" s="38"/>
      <c r="M97" s="38"/>
      <c r="N97" s="243">
        <f>ROUND(N88*T97,2)</f>
        <v>0</v>
      </c>
      <c r="O97" s="230"/>
      <c r="P97" s="230"/>
      <c r="Q97" s="230"/>
      <c r="R97" s="39"/>
      <c r="S97" s="144"/>
      <c r="T97" s="145"/>
      <c r="U97" s="146" t="s">
        <v>43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135</v>
      </c>
      <c r="AZ97" s="144"/>
      <c r="BA97" s="144"/>
      <c r="BB97" s="144"/>
      <c r="BC97" s="144"/>
      <c r="BD97" s="144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109</v>
      </c>
      <c r="BK97" s="144"/>
      <c r="BL97" s="144"/>
      <c r="BM97" s="144"/>
    </row>
    <row r="98" spans="2:65" s="1" customFormat="1" ht="18" customHeight="1">
      <c r="B98" s="37"/>
      <c r="C98" s="38"/>
      <c r="D98" s="241" t="s">
        <v>139</v>
      </c>
      <c r="E98" s="242"/>
      <c r="F98" s="242"/>
      <c r="G98" s="242"/>
      <c r="H98" s="242"/>
      <c r="I98" s="38"/>
      <c r="J98" s="38"/>
      <c r="K98" s="38"/>
      <c r="L98" s="38"/>
      <c r="M98" s="38"/>
      <c r="N98" s="243">
        <f>ROUND(N88*T98,2)</f>
        <v>0</v>
      </c>
      <c r="O98" s="230"/>
      <c r="P98" s="230"/>
      <c r="Q98" s="230"/>
      <c r="R98" s="39"/>
      <c r="S98" s="144"/>
      <c r="T98" s="145"/>
      <c r="U98" s="146" t="s">
        <v>43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135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109</v>
      </c>
      <c r="BK98" s="144"/>
      <c r="BL98" s="144"/>
      <c r="BM98" s="144"/>
    </row>
    <row r="99" spans="2:65" s="1" customFormat="1" ht="18" customHeight="1">
      <c r="B99" s="37"/>
      <c r="C99" s="38"/>
      <c r="D99" s="108" t="s">
        <v>140</v>
      </c>
      <c r="E99" s="38"/>
      <c r="F99" s="38"/>
      <c r="G99" s="38"/>
      <c r="H99" s="38"/>
      <c r="I99" s="38"/>
      <c r="J99" s="38"/>
      <c r="K99" s="38"/>
      <c r="L99" s="38"/>
      <c r="M99" s="38"/>
      <c r="N99" s="243">
        <f>ROUND(N88*T99,2)</f>
        <v>0</v>
      </c>
      <c r="O99" s="230"/>
      <c r="P99" s="230"/>
      <c r="Q99" s="230"/>
      <c r="R99" s="39"/>
      <c r="S99" s="144"/>
      <c r="T99" s="149"/>
      <c r="U99" s="150" t="s">
        <v>43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141</v>
      </c>
      <c r="AZ99" s="144"/>
      <c r="BA99" s="144"/>
      <c r="BB99" s="144"/>
      <c r="BC99" s="144"/>
      <c r="BD99" s="144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109</v>
      </c>
      <c r="BK99" s="144"/>
      <c r="BL99" s="144"/>
      <c r="BM99" s="144"/>
    </row>
    <row r="100" spans="2:65" s="1" customFormat="1" ht="13.5"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9"/>
      <c r="T100" s="131"/>
      <c r="U100" s="131"/>
    </row>
    <row r="101" spans="2:65" s="1" customFormat="1" ht="29.25" customHeight="1">
      <c r="B101" s="37"/>
      <c r="C101" s="119" t="s">
        <v>103</v>
      </c>
      <c r="D101" s="120"/>
      <c r="E101" s="120"/>
      <c r="F101" s="120"/>
      <c r="G101" s="120"/>
      <c r="H101" s="120"/>
      <c r="I101" s="120"/>
      <c r="J101" s="120"/>
      <c r="K101" s="120"/>
      <c r="L101" s="255">
        <f>ROUND(SUM(N88+N93),2)</f>
        <v>0</v>
      </c>
      <c r="M101" s="255"/>
      <c r="N101" s="255"/>
      <c r="O101" s="255"/>
      <c r="P101" s="255"/>
      <c r="Q101" s="255"/>
      <c r="R101" s="39"/>
      <c r="T101" s="131"/>
      <c r="U101" s="131"/>
    </row>
    <row r="102" spans="2:65" s="1" customFormat="1" ht="6.95" customHeight="1"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3"/>
      <c r="T102" s="131"/>
      <c r="U102" s="131"/>
    </row>
    <row r="106" spans="2:65" s="1" customFormat="1" ht="6.95" customHeight="1">
      <c r="B106" s="64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6"/>
    </row>
    <row r="107" spans="2:65" s="1" customFormat="1" ht="36.950000000000003" customHeight="1">
      <c r="B107" s="37"/>
      <c r="C107" s="225" t="s">
        <v>142</v>
      </c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39"/>
    </row>
    <row r="108" spans="2:65" s="1" customFormat="1" ht="6.9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9"/>
    </row>
    <row r="109" spans="2:65" s="1" customFormat="1" ht="30" customHeight="1">
      <c r="B109" s="37"/>
      <c r="C109" s="33" t="s">
        <v>19</v>
      </c>
      <c r="D109" s="38"/>
      <c r="E109" s="38"/>
      <c r="F109" s="283" t="str">
        <f>F6</f>
        <v>Rekonstrukce bytu - 2. patro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38"/>
      <c r="R109" s="39"/>
    </row>
    <row r="110" spans="2:65" s="1" customFormat="1" ht="36.950000000000003" customHeight="1">
      <c r="B110" s="37"/>
      <c r="C110" s="71" t="s">
        <v>111</v>
      </c>
      <c r="D110" s="38"/>
      <c r="E110" s="38"/>
      <c r="F110" s="239" t="str">
        <f>F7</f>
        <v>2018/008/c - Vytápění</v>
      </c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38"/>
      <c r="R110" s="39"/>
    </row>
    <row r="111" spans="2:65" s="1" customFormat="1" ht="6.95" customHeight="1"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9"/>
    </row>
    <row r="112" spans="2:65" s="1" customFormat="1" ht="18" customHeight="1">
      <c r="B112" s="37"/>
      <c r="C112" s="33" t="s">
        <v>24</v>
      </c>
      <c r="D112" s="38"/>
      <c r="E112" s="38"/>
      <c r="F112" s="31" t="str">
        <f>F9</f>
        <v>Horní Beřkovice</v>
      </c>
      <c r="G112" s="38"/>
      <c r="H112" s="38"/>
      <c r="I112" s="38"/>
      <c r="J112" s="38"/>
      <c r="K112" s="33" t="s">
        <v>26</v>
      </c>
      <c r="L112" s="38"/>
      <c r="M112" s="287">
        <f>IF(O9="","",O9)</f>
        <v>45260</v>
      </c>
      <c r="N112" s="287"/>
      <c r="O112" s="287"/>
      <c r="P112" s="287"/>
      <c r="Q112" s="38"/>
      <c r="R112" s="39"/>
    </row>
    <row r="113" spans="2:65" s="1" customFormat="1" ht="6.95" customHeight="1"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9"/>
    </row>
    <row r="114" spans="2:65" s="1" customFormat="1">
      <c r="B114" s="37"/>
      <c r="C114" s="33" t="s">
        <v>27</v>
      </c>
      <c r="D114" s="38"/>
      <c r="E114" s="38"/>
      <c r="F114" s="31" t="str">
        <f>E12</f>
        <v>Petr Kubík</v>
      </c>
      <c r="G114" s="38"/>
      <c r="H114" s="38"/>
      <c r="I114" s="38"/>
      <c r="J114" s="38"/>
      <c r="K114" s="33" t="s">
        <v>32</v>
      </c>
      <c r="L114" s="38"/>
      <c r="M114" s="229" t="str">
        <f>E18</f>
        <v xml:space="preserve"> </v>
      </c>
      <c r="N114" s="229"/>
      <c r="O114" s="229"/>
      <c r="P114" s="229"/>
      <c r="Q114" s="229"/>
      <c r="R114" s="39"/>
    </row>
    <row r="115" spans="2:65" s="1" customFormat="1" ht="14.45" customHeight="1">
      <c r="B115" s="37"/>
      <c r="C115" s="33" t="s">
        <v>30</v>
      </c>
      <c r="D115" s="38"/>
      <c r="E115" s="38"/>
      <c r="F115" s="31" t="str">
        <f>IF(E15="","",E15)</f>
        <v>Vyplň údaj</v>
      </c>
      <c r="G115" s="38"/>
      <c r="H115" s="38"/>
      <c r="I115" s="38"/>
      <c r="J115" s="38"/>
      <c r="K115" s="33" t="s">
        <v>34</v>
      </c>
      <c r="L115" s="38"/>
      <c r="M115" s="229" t="str">
        <f>E21</f>
        <v>www.rozpocty-staveb.cz</v>
      </c>
      <c r="N115" s="229"/>
      <c r="O115" s="229"/>
      <c r="P115" s="229"/>
      <c r="Q115" s="229"/>
      <c r="R115" s="39"/>
    </row>
    <row r="116" spans="2:65" s="1" customFormat="1" ht="10.35" customHeight="1"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9"/>
    </row>
    <row r="117" spans="2:65" s="8" customFormat="1" ht="29.25" customHeight="1">
      <c r="B117" s="151"/>
      <c r="C117" s="152" t="s">
        <v>143</v>
      </c>
      <c r="D117" s="153" t="s">
        <v>144</v>
      </c>
      <c r="E117" s="153" t="s">
        <v>58</v>
      </c>
      <c r="F117" s="300" t="s">
        <v>145</v>
      </c>
      <c r="G117" s="300"/>
      <c r="H117" s="300"/>
      <c r="I117" s="300"/>
      <c r="J117" s="153" t="s">
        <v>146</v>
      </c>
      <c r="K117" s="153" t="s">
        <v>147</v>
      </c>
      <c r="L117" s="300" t="s">
        <v>148</v>
      </c>
      <c r="M117" s="300"/>
      <c r="N117" s="300" t="s">
        <v>116</v>
      </c>
      <c r="O117" s="300"/>
      <c r="P117" s="300"/>
      <c r="Q117" s="301"/>
      <c r="R117" s="154"/>
      <c r="T117" s="82" t="s">
        <v>149</v>
      </c>
      <c r="U117" s="83" t="s">
        <v>40</v>
      </c>
      <c r="V117" s="83" t="s">
        <v>150</v>
      </c>
      <c r="W117" s="83" t="s">
        <v>151</v>
      </c>
      <c r="X117" s="83" t="s">
        <v>152</v>
      </c>
      <c r="Y117" s="83" t="s">
        <v>153</v>
      </c>
      <c r="Z117" s="83" t="s">
        <v>154</v>
      </c>
      <c r="AA117" s="84" t="s">
        <v>155</v>
      </c>
    </row>
    <row r="118" spans="2:65" s="1" customFormat="1" ht="29.25" customHeight="1">
      <c r="B118" s="37"/>
      <c r="C118" s="86" t="s">
        <v>113</v>
      </c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02">
        <f>BK118</f>
        <v>0</v>
      </c>
      <c r="O118" s="303"/>
      <c r="P118" s="303"/>
      <c r="Q118" s="303"/>
      <c r="R118" s="39"/>
      <c r="T118" s="85"/>
      <c r="U118" s="53"/>
      <c r="V118" s="53"/>
      <c r="W118" s="155">
        <f>W119+W142</f>
        <v>0</v>
      </c>
      <c r="X118" s="53"/>
      <c r="Y118" s="155">
        <f>Y119+Y142</f>
        <v>3.1199999999999995E-3</v>
      </c>
      <c r="Z118" s="53"/>
      <c r="AA118" s="156">
        <f>AA119+AA142</f>
        <v>0</v>
      </c>
      <c r="AT118" s="22" t="s">
        <v>75</v>
      </c>
      <c r="AU118" s="22" t="s">
        <v>118</v>
      </c>
      <c r="BK118" s="157">
        <f>BK119+BK142</f>
        <v>0</v>
      </c>
    </row>
    <row r="119" spans="2:65" s="9" customFormat="1" ht="37.35" customHeight="1">
      <c r="B119" s="158"/>
      <c r="C119" s="159"/>
      <c r="D119" s="160" t="s">
        <v>124</v>
      </c>
      <c r="E119" s="160"/>
      <c r="F119" s="160"/>
      <c r="G119" s="160"/>
      <c r="H119" s="160"/>
      <c r="I119" s="160"/>
      <c r="J119" s="160"/>
      <c r="K119" s="160"/>
      <c r="L119" s="160"/>
      <c r="M119" s="160"/>
      <c r="N119" s="280">
        <f>BK119</f>
        <v>0</v>
      </c>
      <c r="O119" s="281"/>
      <c r="P119" s="281"/>
      <c r="Q119" s="281"/>
      <c r="R119" s="161"/>
      <c r="T119" s="162"/>
      <c r="U119" s="159"/>
      <c r="V119" s="159"/>
      <c r="W119" s="163">
        <f>W120+W122</f>
        <v>0</v>
      </c>
      <c r="X119" s="159"/>
      <c r="Y119" s="163">
        <f>Y120+Y122</f>
        <v>3.1199999999999995E-3</v>
      </c>
      <c r="Z119" s="159"/>
      <c r="AA119" s="164">
        <f>AA120+AA122</f>
        <v>0</v>
      </c>
      <c r="AR119" s="165" t="s">
        <v>109</v>
      </c>
      <c r="AT119" s="166" t="s">
        <v>75</v>
      </c>
      <c r="AU119" s="166" t="s">
        <v>76</v>
      </c>
      <c r="AY119" s="165" t="s">
        <v>156</v>
      </c>
      <c r="BK119" s="167">
        <f>BK120+BK122</f>
        <v>0</v>
      </c>
    </row>
    <row r="120" spans="2:65" s="9" customFormat="1" ht="19.899999999999999" customHeight="1">
      <c r="B120" s="158"/>
      <c r="C120" s="159"/>
      <c r="D120" s="168" t="s">
        <v>478</v>
      </c>
      <c r="E120" s="168"/>
      <c r="F120" s="168"/>
      <c r="G120" s="168"/>
      <c r="H120" s="168"/>
      <c r="I120" s="168"/>
      <c r="J120" s="168"/>
      <c r="K120" s="168"/>
      <c r="L120" s="168"/>
      <c r="M120" s="168"/>
      <c r="N120" s="278">
        <f>BK120</f>
        <v>0</v>
      </c>
      <c r="O120" s="279"/>
      <c r="P120" s="279"/>
      <c r="Q120" s="279"/>
      <c r="R120" s="161"/>
      <c r="T120" s="162"/>
      <c r="U120" s="159"/>
      <c r="V120" s="159"/>
      <c r="W120" s="163">
        <f>W121</f>
        <v>0</v>
      </c>
      <c r="X120" s="159"/>
      <c r="Y120" s="163">
        <f>Y121</f>
        <v>0</v>
      </c>
      <c r="Z120" s="159"/>
      <c r="AA120" s="164">
        <f>AA121</f>
        <v>0</v>
      </c>
      <c r="AR120" s="165" t="s">
        <v>109</v>
      </c>
      <c r="AT120" s="166" t="s">
        <v>75</v>
      </c>
      <c r="AU120" s="166" t="s">
        <v>84</v>
      </c>
      <c r="AY120" s="165" t="s">
        <v>156</v>
      </c>
      <c r="BK120" s="167">
        <f>BK121</f>
        <v>0</v>
      </c>
    </row>
    <row r="121" spans="2:65" s="1" customFormat="1" ht="16.5" customHeight="1">
      <c r="B121" s="37"/>
      <c r="C121" s="169" t="s">
        <v>223</v>
      </c>
      <c r="D121" s="169" t="s">
        <v>157</v>
      </c>
      <c r="E121" s="170" t="s">
        <v>480</v>
      </c>
      <c r="F121" s="265" t="s">
        <v>481</v>
      </c>
      <c r="G121" s="265"/>
      <c r="H121" s="265"/>
      <c r="I121" s="265"/>
      <c r="J121" s="171" t="s">
        <v>183</v>
      </c>
      <c r="K121" s="172">
        <v>1</v>
      </c>
      <c r="L121" s="266">
        <v>0</v>
      </c>
      <c r="M121" s="267"/>
      <c r="N121" s="275">
        <f>ROUND(L121*K121,2)</f>
        <v>0</v>
      </c>
      <c r="O121" s="275"/>
      <c r="P121" s="275"/>
      <c r="Q121" s="275"/>
      <c r="R121" s="39"/>
      <c r="T121" s="173" t="s">
        <v>22</v>
      </c>
      <c r="U121" s="46" t="s">
        <v>43</v>
      </c>
      <c r="V121" s="38"/>
      <c r="W121" s="174">
        <f>V121*K121</f>
        <v>0</v>
      </c>
      <c r="X121" s="174">
        <v>0</v>
      </c>
      <c r="Y121" s="174">
        <f>X121*K121</f>
        <v>0</v>
      </c>
      <c r="Z121" s="174">
        <v>0</v>
      </c>
      <c r="AA121" s="175">
        <f>Z121*K121</f>
        <v>0</v>
      </c>
      <c r="AR121" s="22" t="s">
        <v>215</v>
      </c>
      <c r="AT121" s="22" t="s">
        <v>157</v>
      </c>
      <c r="AU121" s="22" t="s">
        <v>109</v>
      </c>
      <c r="AY121" s="22" t="s">
        <v>156</v>
      </c>
      <c r="BE121" s="112">
        <f>IF(U121="základní",N121,0)</f>
        <v>0</v>
      </c>
      <c r="BF121" s="112">
        <f>IF(U121="snížená",N121,0)</f>
        <v>0</v>
      </c>
      <c r="BG121" s="112">
        <f>IF(U121="zákl. přenesená",N121,0)</f>
        <v>0</v>
      </c>
      <c r="BH121" s="112">
        <f>IF(U121="sníž. přenesená",N121,0)</f>
        <v>0</v>
      </c>
      <c r="BI121" s="112">
        <f>IF(U121="nulová",N121,0)</f>
        <v>0</v>
      </c>
      <c r="BJ121" s="22" t="s">
        <v>109</v>
      </c>
      <c r="BK121" s="112">
        <f>ROUND(L121*K121,2)</f>
        <v>0</v>
      </c>
      <c r="BL121" s="22" t="s">
        <v>215</v>
      </c>
      <c r="BM121" s="22" t="s">
        <v>482</v>
      </c>
    </row>
    <row r="122" spans="2:65" s="9" customFormat="1" ht="29.85" customHeight="1">
      <c r="B122" s="158"/>
      <c r="C122" s="159"/>
      <c r="D122" s="168" t="s">
        <v>479</v>
      </c>
      <c r="E122" s="168"/>
      <c r="F122" s="168"/>
      <c r="G122" s="168"/>
      <c r="H122" s="168"/>
      <c r="I122" s="168"/>
      <c r="J122" s="168"/>
      <c r="K122" s="168"/>
      <c r="L122" s="168"/>
      <c r="M122" s="168"/>
      <c r="N122" s="276">
        <f>BK122</f>
        <v>0</v>
      </c>
      <c r="O122" s="277"/>
      <c r="P122" s="277"/>
      <c r="Q122" s="277"/>
      <c r="R122" s="161"/>
      <c r="T122" s="162"/>
      <c r="U122" s="159"/>
      <c r="V122" s="159"/>
      <c r="W122" s="163">
        <f>SUM(W123:W141)</f>
        <v>0</v>
      </c>
      <c r="X122" s="159"/>
      <c r="Y122" s="163">
        <f>SUM(Y123:Y141)</f>
        <v>3.1199999999999995E-3</v>
      </c>
      <c r="Z122" s="159"/>
      <c r="AA122" s="164">
        <f>SUM(AA123:AA141)</f>
        <v>0</v>
      </c>
      <c r="AR122" s="165" t="s">
        <v>109</v>
      </c>
      <c r="AT122" s="166" t="s">
        <v>75</v>
      </c>
      <c r="AU122" s="166" t="s">
        <v>84</v>
      </c>
      <c r="AY122" s="165" t="s">
        <v>156</v>
      </c>
      <c r="BK122" s="167">
        <f>SUM(BK123:BK141)</f>
        <v>0</v>
      </c>
    </row>
    <row r="123" spans="2:65" s="1" customFormat="1" ht="25.5" customHeight="1">
      <c r="B123" s="37"/>
      <c r="C123" s="169" t="s">
        <v>84</v>
      </c>
      <c r="D123" s="169" t="s">
        <v>157</v>
      </c>
      <c r="E123" s="170" t="s">
        <v>483</v>
      </c>
      <c r="F123" s="265" t="s">
        <v>484</v>
      </c>
      <c r="G123" s="265"/>
      <c r="H123" s="265"/>
      <c r="I123" s="265"/>
      <c r="J123" s="171" t="s">
        <v>169</v>
      </c>
      <c r="K123" s="172">
        <v>12</v>
      </c>
      <c r="L123" s="266">
        <v>0</v>
      </c>
      <c r="M123" s="267"/>
      <c r="N123" s="275">
        <f t="shared" ref="N123:N141" si="5">ROUND(L123*K123,2)</f>
        <v>0</v>
      </c>
      <c r="O123" s="275"/>
      <c r="P123" s="275"/>
      <c r="Q123" s="275"/>
      <c r="R123" s="39"/>
      <c r="T123" s="173" t="s">
        <v>22</v>
      </c>
      <c r="U123" s="46" t="s">
        <v>43</v>
      </c>
      <c r="V123" s="38"/>
      <c r="W123" s="174">
        <f t="shared" ref="W123:W141" si="6">V123*K123</f>
        <v>0</v>
      </c>
      <c r="X123" s="174">
        <v>2.5999999999999998E-4</v>
      </c>
      <c r="Y123" s="174">
        <f t="shared" ref="Y123:Y141" si="7">X123*K123</f>
        <v>3.1199999999999995E-3</v>
      </c>
      <c r="Z123" s="174">
        <v>0</v>
      </c>
      <c r="AA123" s="175">
        <f t="shared" ref="AA123:AA141" si="8">Z123*K123</f>
        <v>0</v>
      </c>
      <c r="AR123" s="22" t="s">
        <v>215</v>
      </c>
      <c r="AT123" s="22" t="s">
        <v>157</v>
      </c>
      <c r="AU123" s="22" t="s">
        <v>109</v>
      </c>
      <c r="AY123" s="22" t="s">
        <v>156</v>
      </c>
      <c r="BE123" s="112">
        <f t="shared" ref="BE123:BE141" si="9">IF(U123="základní",N123,0)</f>
        <v>0</v>
      </c>
      <c r="BF123" s="112">
        <f t="shared" ref="BF123:BF141" si="10">IF(U123="snížená",N123,0)</f>
        <v>0</v>
      </c>
      <c r="BG123" s="112">
        <f t="shared" ref="BG123:BG141" si="11">IF(U123="zákl. přenesená",N123,0)</f>
        <v>0</v>
      </c>
      <c r="BH123" s="112">
        <f t="shared" ref="BH123:BH141" si="12">IF(U123="sníž. přenesená",N123,0)</f>
        <v>0</v>
      </c>
      <c r="BI123" s="112">
        <f t="shared" ref="BI123:BI141" si="13">IF(U123="nulová",N123,0)</f>
        <v>0</v>
      </c>
      <c r="BJ123" s="22" t="s">
        <v>109</v>
      </c>
      <c r="BK123" s="112">
        <f t="shared" ref="BK123:BK141" si="14">ROUND(L123*K123,2)</f>
        <v>0</v>
      </c>
      <c r="BL123" s="22" t="s">
        <v>215</v>
      </c>
      <c r="BM123" s="22" t="s">
        <v>485</v>
      </c>
    </row>
    <row r="124" spans="2:65" s="1" customFormat="1" ht="25.5" customHeight="1">
      <c r="B124" s="37"/>
      <c r="C124" s="169" t="s">
        <v>109</v>
      </c>
      <c r="D124" s="169" t="s">
        <v>157</v>
      </c>
      <c r="E124" s="170" t="s">
        <v>486</v>
      </c>
      <c r="F124" s="265" t="s">
        <v>487</v>
      </c>
      <c r="G124" s="265"/>
      <c r="H124" s="265"/>
      <c r="I124" s="265"/>
      <c r="J124" s="171" t="s">
        <v>397</v>
      </c>
      <c r="K124" s="172">
        <v>1</v>
      </c>
      <c r="L124" s="266">
        <v>0</v>
      </c>
      <c r="M124" s="267"/>
      <c r="N124" s="275">
        <f t="shared" si="5"/>
        <v>0</v>
      </c>
      <c r="O124" s="275"/>
      <c r="P124" s="275"/>
      <c r="Q124" s="275"/>
      <c r="R124" s="39"/>
      <c r="T124" s="173" t="s">
        <v>22</v>
      </c>
      <c r="U124" s="46" t="s">
        <v>43</v>
      </c>
      <c r="V124" s="38"/>
      <c r="W124" s="174">
        <f t="shared" si="6"/>
        <v>0</v>
      </c>
      <c r="X124" s="174">
        <v>0</v>
      </c>
      <c r="Y124" s="174">
        <f t="shared" si="7"/>
        <v>0</v>
      </c>
      <c r="Z124" s="174">
        <v>0</v>
      </c>
      <c r="AA124" s="175">
        <f t="shared" si="8"/>
        <v>0</v>
      </c>
      <c r="AR124" s="22" t="s">
        <v>215</v>
      </c>
      <c r="AT124" s="22" t="s">
        <v>157</v>
      </c>
      <c r="AU124" s="22" t="s">
        <v>109</v>
      </c>
      <c r="AY124" s="22" t="s">
        <v>156</v>
      </c>
      <c r="BE124" s="112">
        <f t="shared" si="9"/>
        <v>0</v>
      </c>
      <c r="BF124" s="112">
        <f t="shared" si="10"/>
        <v>0</v>
      </c>
      <c r="BG124" s="112">
        <f t="shared" si="11"/>
        <v>0</v>
      </c>
      <c r="BH124" s="112">
        <f t="shared" si="12"/>
        <v>0</v>
      </c>
      <c r="BI124" s="112">
        <f t="shared" si="13"/>
        <v>0</v>
      </c>
      <c r="BJ124" s="22" t="s">
        <v>109</v>
      </c>
      <c r="BK124" s="112">
        <f t="shared" si="14"/>
        <v>0</v>
      </c>
      <c r="BL124" s="22" t="s">
        <v>215</v>
      </c>
      <c r="BM124" s="22" t="s">
        <v>488</v>
      </c>
    </row>
    <row r="125" spans="2:65" s="1" customFormat="1" ht="25.5" customHeight="1">
      <c r="B125" s="37"/>
      <c r="C125" s="199" t="s">
        <v>174</v>
      </c>
      <c r="D125" s="199" t="s">
        <v>212</v>
      </c>
      <c r="E125" s="200" t="s">
        <v>489</v>
      </c>
      <c r="F125" s="264" t="s">
        <v>490</v>
      </c>
      <c r="G125" s="264"/>
      <c r="H125" s="264"/>
      <c r="I125" s="264"/>
      <c r="J125" s="201" t="s">
        <v>397</v>
      </c>
      <c r="K125" s="202">
        <v>1</v>
      </c>
      <c r="L125" s="270">
        <v>0</v>
      </c>
      <c r="M125" s="271"/>
      <c r="N125" s="274">
        <f t="shared" si="5"/>
        <v>0</v>
      </c>
      <c r="O125" s="275"/>
      <c r="P125" s="275"/>
      <c r="Q125" s="275"/>
      <c r="R125" s="39"/>
      <c r="T125" s="173" t="s">
        <v>22</v>
      </c>
      <c r="U125" s="46" t="s">
        <v>43</v>
      </c>
      <c r="V125" s="38"/>
      <c r="W125" s="174">
        <f t="shared" si="6"/>
        <v>0</v>
      </c>
      <c r="X125" s="174">
        <v>0</v>
      </c>
      <c r="Y125" s="174">
        <f t="shared" si="7"/>
        <v>0</v>
      </c>
      <c r="Z125" s="174">
        <v>0</v>
      </c>
      <c r="AA125" s="175">
        <f t="shared" si="8"/>
        <v>0</v>
      </c>
      <c r="AR125" s="22" t="s">
        <v>247</v>
      </c>
      <c r="AT125" s="22" t="s">
        <v>212</v>
      </c>
      <c r="AU125" s="22" t="s">
        <v>109</v>
      </c>
      <c r="AY125" s="22" t="s">
        <v>156</v>
      </c>
      <c r="BE125" s="112">
        <f t="shared" si="9"/>
        <v>0</v>
      </c>
      <c r="BF125" s="112">
        <f t="shared" si="10"/>
        <v>0</v>
      </c>
      <c r="BG125" s="112">
        <f t="shared" si="11"/>
        <v>0</v>
      </c>
      <c r="BH125" s="112">
        <f t="shared" si="12"/>
        <v>0</v>
      </c>
      <c r="BI125" s="112">
        <f t="shared" si="13"/>
        <v>0</v>
      </c>
      <c r="BJ125" s="22" t="s">
        <v>109</v>
      </c>
      <c r="BK125" s="112">
        <f t="shared" si="14"/>
        <v>0</v>
      </c>
      <c r="BL125" s="22" t="s">
        <v>215</v>
      </c>
      <c r="BM125" s="22" t="s">
        <v>491</v>
      </c>
    </row>
    <row r="126" spans="2:65" s="1" customFormat="1" ht="25.5" customHeight="1">
      <c r="B126" s="37"/>
      <c r="C126" s="169" t="s">
        <v>161</v>
      </c>
      <c r="D126" s="169" t="s">
        <v>157</v>
      </c>
      <c r="E126" s="170" t="s">
        <v>492</v>
      </c>
      <c r="F126" s="265" t="s">
        <v>493</v>
      </c>
      <c r="G126" s="265"/>
      <c r="H126" s="265"/>
      <c r="I126" s="265"/>
      <c r="J126" s="171" t="s">
        <v>397</v>
      </c>
      <c r="K126" s="172">
        <v>1</v>
      </c>
      <c r="L126" s="266">
        <v>0</v>
      </c>
      <c r="M126" s="267"/>
      <c r="N126" s="275">
        <f t="shared" si="5"/>
        <v>0</v>
      </c>
      <c r="O126" s="275"/>
      <c r="P126" s="275"/>
      <c r="Q126" s="275"/>
      <c r="R126" s="39"/>
      <c r="T126" s="173" t="s">
        <v>22</v>
      </c>
      <c r="U126" s="46" t="s">
        <v>43</v>
      </c>
      <c r="V126" s="38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22" t="s">
        <v>215</v>
      </c>
      <c r="AT126" s="22" t="s">
        <v>157</v>
      </c>
      <c r="AU126" s="22" t="s">
        <v>109</v>
      </c>
      <c r="AY126" s="22" t="s">
        <v>156</v>
      </c>
      <c r="BE126" s="112">
        <f t="shared" si="9"/>
        <v>0</v>
      </c>
      <c r="BF126" s="112">
        <f t="shared" si="10"/>
        <v>0</v>
      </c>
      <c r="BG126" s="112">
        <f t="shared" si="11"/>
        <v>0</v>
      </c>
      <c r="BH126" s="112">
        <f t="shared" si="12"/>
        <v>0</v>
      </c>
      <c r="BI126" s="112">
        <f t="shared" si="13"/>
        <v>0</v>
      </c>
      <c r="BJ126" s="22" t="s">
        <v>109</v>
      </c>
      <c r="BK126" s="112">
        <f t="shared" si="14"/>
        <v>0</v>
      </c>
      <c r="BL126" s="22" t="s">
        <v>215</v>
      </c>
      <c r="BM126" s="22" t="s">
        <v>494</v>
      </c>
    </row>
    <row r="127" spans="2:65" s="1" customFormat="1" ht="16.5" customHeight="1">
      <c r="B127" s="37"/>
      <c r="C127" s="199" t="s">
        <v>185</v>
      </c>
      <c r="D127" s="199" t="s">
        <v>212</v>
      </c>
      <c r="E127" s="200" t="s">
        <v>495</v>
      </c>
      <c r="F127" s="264" t="s">
        <v>496</v>
      </c>
      <c r="G127" s="264"/>
      <c r="H127" s="264"/>
      <c r="I127" s="264"/>
      <c r="J127" s="201" t="s">
        <v>397</v>
      </c>
      <c r="K127" s="202">
        <v>1</v>
      </c>
      <c r="L127" s="270">
        <v>0</v>
      </c>
      <c r="M127" s="271"/>
      <c r="N127" s="274">
        <f t="shared" si="5"/>
        <v>0</v>
      </c>
      <c r="O127" s="275"/>
      <c r="P127" s="275"/>
      <c r="Q127" s="275"/>
      <c r="R127" s="39"/>
      <c r="T127" s="173" t="s">
        <v>22</v>
      </c>
      <c r="U127" s="46" t="s">
        <v>43</v>
      </c>
      <c r="V127" s="38"/>
      <c r="W127" s="174">
        <f t="shared" si="6"/>
        <v>0</v>
      </c>
      <c r="X127" s="174">
        <v>0</v>
      </c>
      <c r="Y127" s="174">
        <f t="shared" si="7"/>
        <v>0</v>
      </c>
      <c r="Z127" s="174">
        <v>0</v>
      </c>
      <c r="AA127" s="175">
        <f t="shared" si="8"/>
        <v>0</v>
      </c>
      <c r="AR127" s="22" t="s">
        <v>247</v>
      </c>
      <c r="AT127" s="22" t="s">
        <v>212</v>
      </c>
      <c r="AU127" s="22" t="s">
        <v>109</v>
      </c>
      <c r="AY127" s="22" t="s">
        <v>156</v>
      </c>
      <c r="BE127" s="112">
        <f t="shared" si="9"/>
        <v>0</v>
      </c>
      <c r="BF127" s="112">
        <f t="shared" si="10"/>
        <v>0</v>
      </c>
      <c r="BG127" s="112">
        <f t="shared" si="11"/>
        <v>0</v>
      </c>
      <c r="BH127" s="112">
        <f t="shared" si="12"/>
        <v>0</v>
      </c>
      <c r="BI127" s="112">
        <f t="shared" si="13"/>
        <v>0</v>
      </c>
      <c r="BJ127" s="22" t="s">
        <v>109</v>
      </c>
      <c r="BK127" s="112">
        <f t="shared" si="14"/>
        <v>0</v>
      </c>
      <c r="BL127" s="22" t="s">
        <v>215</v>
      </c>
      <c r="BM127" s="22" t="s">
        <v>497</v>
      </c>
    </row>
    <row r="128" spans="2:65" s="1" customFormat="1" ht="16.5" customHeight="1">
      <c r="B128" s="37"/>
      <c r="C128" s="199" t="s">
        <v>177</v>
      </c>
      <c r="D128" s="199" t="s">
        <v>212</v>
      </c>
      <c r="E128" s="200" t="s">
        <v>498</v>
      </c>
      <c r="F128" s="264" t="s">
        <v>499</v>
      </c>
      <c r="G128" s="264"/>
      <c r="H128" s="264"/>
      <c r="I128" s="264"/>
      <c r="J128" s="201" t="s">
        <v>397</v>
      </c>
      <c r="K128" s="202">
        <v>1</v>
      </c>
      <c r="L128" s="270">
        <v>0</v>
      </c>
      <c r="M128" s="271"/>
      <c r="N128" s="274">
        <f t="shared" si="5"/>
        <v>0</v>
      </c>
      <c r="O128" s="275"/>
      <c r="P128" s="275"/>
      <c r="Q128" s="275"/>
      <c r="R128" s="39"/>
      <c r="T128" s="173" t="s">
        <v>22</v>
      </c>
      <c r="U128" s="46" t="s">
        <v>43</v>
      </c>
      <c r="V128" s="38"/>
      <c r="W128" s="174">
        <f t="shared" si="6"/>
        <v>0</v>
      </c>
      <c r="X128" s="174">
        <v>0</v>
      </c>
      <c r="Y128" s="174">
        <f t="shared" si="7"/>
        <v>0</v>
      </c>
      <c r="Z128" s="174">
        <v>0</v>
      </c>
      <c r="AA128" s="175">
        <f t="shared" si="8"/>
        <v>0</v>
      </c>
      <c r="AR128" s="22" t="s">
        <v>247</v>
      </c>
      <c r="AT128" s="22" t="s">
        <v>212</v>
      </c>
      <c r="AU128" s="22" t="s">
        <v>109</v>
      </c>
      <c r="AY128" s="22" t="s">
        <v>156</v>
      </c>
      <c r="BE128" s="112">
        <f t="shared" si="9"/>
        <v>0</v>
      </c>
      <c r="BF128" s="112">
        <f t="shared" si="10"/>
        <v>0</v>
      </c>
      <c r="BG128" s="112">
        <f t="shared" si="11"/>
        <v>0</v>
      </c>
      <c r="BH128" s="112">
        <f t="shared" si="12"/>
        <v>0</v>
      </c>
      <c r="BI128" s="112">
        <f t="shared" si="13"/>
        <v>0</v>
      </c>
      <c r="BJ128" s="22" t="s">
        <v>109</v>
      </c>
      <c r="BK128" s="112">
        <f t="shared" si="14"/>
        <v>0</v>
      </c>
      <c r="BL128" s="22" t="s">
        <v>215</v>
      </c>
      <c r="BM128" s="22" t="s">
        <v>500</v>
      </c>
    </row>
    <row r="129" spans="2:65" s="1" customFormat="1" ht="16.5" customHeight="1">
      <c r="B129" s="37"/>
      <c r="C129" s="199" t="s">
        <v>205</v>
      </c>
      <c r="D129" s="199" t="s">
        <v>212</v>
      </c>
      <c r="E129" s="200" t="s">
        <v>501</v>
      </c>
      <c r="F129" s="264" t="s">
        <v>502</v>
      </c>
      <c r="G129" s="264"/>
      <c r="H129" s="264"/>
      <c r="I129" s="264"/>
      <c r="J129" s="201" t="s">
        <v>397</v>
      </c>
      <c r="K129" s="202">
        <v>1</v>
      </c>
      <c r="L129" s="270">
        <v>0</v>
      </c>
      <c r="M129" s="271"/>
      <c r="N129" s="274">
        <f t="shared" si="5"/>
        <v>0</v>
      </c>
      <c r="O129" s="275"/>
      <c r="P129" s="275"/>
      <c r="Q129" s="275"/>
      <c r="R129" s="39"/>
      <c r="T129" s="173" t="s">
        <v>22</v>
      </c>
      <c r="U129" s="46" t="s">
        <v>43</v>
      </c>
      <c r="V129" s="38"/>
      <c r="W129" s="174">
        <f t="shared" si="6"/>
        <v>0</v>
      </c>
      <c r="X129" s="174">
        <v>0</v>
      </c>
      <c r="Y129" s="174">
        <f t="shared" si="7"/>
        <v>0</v>
      </c>
      <c r="Z129" s="174">
        <v>0</v>
      </c>
      <c r="AA129" s="175">
        <f t="shared" si="8"/>
        <v>0</v>
      </c>
      <c r="AR129" s="22" t="s">
        <v>247</v>
      </c>
      <c r="AT129" s="22" t="s">
        <v>212</v>
      </c>
      <c r="AU129" s="22" t="s">
        <v>109</v>
      </c>
      <c r="AY129" s="22" t="s">
        <v>156</v>
      </c>
      <c r="BE129" s="112">
        <f t="shared" si="9"/>
        <v>0</v>
      </c>
      <c r="BF129" s="112">
        <f t="shared" si="10"/>
        <v>0</v>
      </c>
      <c r="BG129" s="112">
        <f t="shared" si="11"/>
        <v>0</v>
      </c>
      <c r="BH129" s="112">
        <f t="shared" si="12"/>
        <v>0</v>
      </c>
      <c r="BI129" s="112">
        <f t="shared" si="13"/>
        <v>0</v>
      </c>
      <c r="BJ129" s="22" t="s">
        <v>109</v>
      </c>
      <c r="BK129" s="112">
        <f t="shared" si="14"/>
        <v>0</v>
      </c>
      <c r="BL129" s="22" t="s">
        <v>215</v>
      </c>
      <c r="BM129" s="22" t="s">
        <v>503</v>
      </c>
    </row>
    <row r="130" spans="2:65" s="1" customFormat="1" ht="25.5" customHeight="1">
      <c r="B130" s="37"/>
      <c r="C130" s="169" t="s">
        <v>184</v>
      </c>
      <c r="D130" s="169" t="s">
        <v>157</v>
      </c>
      <c r="E130" s="170" t="s">
        <v>504</v>
      </c>
      <c r="F130" s="265" t="s">
        <v>505</v>
      </c>
      <c r="G130" s="265"/>
      <c r="H130" s="265"/>
      <c r="I130" s="265"/>
      <c r="J130" s="171" t="s">
        <v>169</v>
      </c>
      <c r="K130" s="172">
        <v>10</v>
      </c>
      <c r="L130" s="266">
        <v>0</v>
      </c>
      <c r="M130" s="267"/>
      <c r="N130" s="275">
        <f t="shared" si="5"/>
        <v>0</v>
      </c>
      <c r="O130" s="275"/>
      <c r="P130" s="275"/>
      <c r="Q130" s="275"/>
      <c r="R130" s="39"/>
      <c r="T130" s="173" t="s">
        <v>22</v>
      </c>
      <c r="U130" s="46" t="s">
        <v>43</v>
      </c>
      <c r="V130" s="38"/>
      <c r="W130" s="174">
        <f t="shared" si="6"/>
        <v>0</v>
      </c>
      <c r="X130" s="174">
        <v>0</v>
      </c>
      <c r="Y130" s="174">
        <f t="shared" si="7"/>
        <v>0</v>
      </c>
      <c r="Z130" s="174">
        <v>0</v>
      </c>
      <c r="AA130" s="175">
        <f t="shared" si="8"/>
        <v>0</v>
      </c>
      <c r="AR130" s="22" t="s">
        <v>215</v>
      </c>
      <c r="AT130" s="22" t="s">
        <v>157</v>
      </c>
      <c r="AU130" s="22" t="s">
        <v>109</v>
      </c>
      <c r="AY130" s="22" t="s">
        <v>156</v>
      </c>
      <c r="BE130" s="112">
        <f t="shared" si="9"/>
        <v>0</v>
      </c>
      <c r="BF130" s="112">
        <f t="shared" si="10"/>
        <v>0</v>
      </c>
      <c r="BG130" s="112">
        <f t="shared" si="11"/>
        <v>0</v>
      </c>
      <c r="BH130" s="112">
        <f t="shared" si="12"/>
        <v>0</v>
      </c>
      <c r="BI130" s="112">
        <f t="shared" si="13"/>
        <v>0</v>
      </c>
      <c r="BJ130" s="22" t="s">
        <v>109</v>
      </c>
      <c r="BK130" s="112">
        <f t="shared" si="14"/>
        <v>0</v>
      </c>
      <c r="BL130" s="22" t="s">
        <v>215</v>
      </c>
      <c r="BM130" s="22" t="s">
        <v>506</v>
      </c>
    </row>
    <row r="131" spans="2:65" s="1" customFormat="1" ht="25.5" customHeight="1">
      <c r="B131" s="37"/>
      <c r="C131" s="199" t="s">
        <v>216</v>
      </c>
      <c r="D131" s="199" t="s">
        <v>212</v>
      </c>
      <c r="E131" s="200" t="s">
        <v>507</v>
      </c>
      <c r="F131" s="264" t="s">
        <v>508</v>
      </c>
      <c r="G131" s="264"/>
      <c r="H131" s="264"/>
      <c r="I131" s="264"/>
      <c r="J131" s="201" t="s">
        <v>169</v>
      </c>
      <c r="K131" s="202">
        <v>20</v>
      </c>
      <c r="L131" s="270">
        <v>0</v>
      </c>
      <c r="M131" s="271"/>
      <c r="N131" s="274">
        <f t="shared" si="5"/>
        <v>0</v>
      </c>
      <c r="O131" s="275"/>
      <c r="P131" s="275"/>
      <c r="Q131" s="275"/>
      <c r="R131" s="39"/>
      <c r="T131" s="173" t="s">
        <v>22</v>
      </c>
      <c r="U131" s="46" t="s">
        <v>43</v>
      </c>
      <c r="V131" s="38"/>
      <c r="W131" s="174">
        <f t="shared" si="6"/>
        <v>0</v>
      </c>
      <c r="X131" s="174">
        <v>0</v>
      </c>
      <c r="Y131" s="174">
        <f t="shared" si="7"/>
        <v>0</v>
      </c>
      <c r="Z131" s="174">
        <v>0</v>
      </c>
      <c r="AA131" s="175">
        <f t="shared" si="8"/>
        <v>0</v>
      </c>
      <c r="AR131" s="22" t="s">
        <v>247</v>
      </c>
      <c r="AT131" s="22" t="s">
        <v>212</v>
      </c>
      <c r="AU131" s="22" t="s">
        <v>109</v>
      </c>
      <c r="AY131" s="22" t="s">
        <v>156</v>
      </c>
      <c r="BE131" s="112">
        <f t="shared" si="9"/>
        <v>0</v>
      </c>
      <c r="BF131" s="112">
        <f t="shared" si="10"/>
        <v>0</v>
      </c>
      <c r="BG131" s="112">
        <f t="shared" si="11"/>
        <v>0</v>
      </c>
      <c r="BH131" s="112">
        <f t="shared" si="12"/>
        <v>0</v>
      </c>
      <c r="BI131" s="112">
        <f t="shared" si="13"/>
        <v>0</v>
      </c>
      <c r="BJ131" s="22" t="s">
        <v>109</v>
      </c>
      <c r="BK131" s="112">
        <f t="shared" si="14"/>
        <v>0</v>
      </c>
      <c r="BL131" s="22" t="s">
        <v>215</v>
      </c>
      <c r="BM131" s="22" t="s">
        <v>509</v>
      </c>
    </row>
    <row r="132" spans="2:65" s="1" customFormat="1" ht="25.5" customHeight="1">
      <c r="B132" s="37"/>
      <c r="C132" s="199" t="s">
        <v>188</v>
      </c>
      <c r="D132" s="199" t="s">
        <v>212</v>
      </c>
      <c r="E132" s="200" t="s">
        <v>510</v>
      </c>
      <c r="F132" s="264" t="s">
        <v>511</v>
      </c>
      <c r="G132" s="264"/>
      <c r="H132" s="264"/>
      <c r="I132" s="264"/>
      <c r="J132" s="201" t="s">
        <v>169</v>
      </c>
      <c r="K132" s="202">
        <v>50</v>
      </c>
      <c r="L132" s="270">
        <v>0</v>
      </c>
      <c r="M132" s="271"/>
      <c r="N132" s="274">
        <f t="shared" si="5"/>
        <v>0</v>
      </c>
      <c r="O132" s="275"/>
      <c r="P132" s="275"/>
      <c r="Q132" s="275"/>
      <c r="R132" s="39"/>
      <c r="T132" s="173" t="s">
        <v>22</v>
      </c>
      <c r="U132" s="46" t="s">
        <v>43</v>
      </c>
      <c r="V132" s="38"/>
      <c r="W132" s="174">
        <f t="shared" si="6"/>
        <v>0</v>
      </c>
      <c r="X132" s="174">
        <v>0</v>
      </c>
      <c r="Y132" s="174">
        <f t="shared" si="7"/>
        <v>0</v>
      </c>
      <c r="Z132" s="174">
        <v>0</v>
      </c>
      <c r="AA132" s="175">
        <f t="shared" si="8"/>
        <v>0</v>
      </c>
      <c r="AR132" s="22" t="s">
        <v>247</v>
      </c>
      <c r="AT132" s="22" t="s">
        <v>212</v>
      </c>
      <c r="AU132" s="22" t="s">
        <v>109</v>
      </c>
      <c r="AY132" s="22" t="s">
        <v>156</v>
      </c>
      <c r="BE132" s="112">
        <f t="shared" si="9"/>
        <v>0</v>
      </c>
      <c r="BF132" s="112">
        <f t="shared" si="10"/>
        <v>0</v>
      </c>
      <c r="BG132" s="112">
        <f t="shared" si="11"/>
        <v>0</v>
      </c>
      <c r="BH132" s="112">
        <f t="shared" si="12"/>
        <v>0</v>
      </c>
      <c r="BI132" s="112">
        <f t="shared" si="13"/>
        <v>0</v>
      </c>
      <c r="BJ132" s="22" t="s">
        <v>109</v>
      </c>
      <c r="BK132" s="112">
        <f t="shared" si="14"/>
        <v>0</v>
      </c>
      <c r="BL132" s="22" t="s">
        <v>215</v>
      </c>
      <c r="BM132" s="22" t="s">
        <v>512</v>
      </c>
    </row>
    <row r="133" spans="2:65" s="1" customFormat="1" ht="25.5" customHeight="1">
      <c r="B133" s="37"/>
      <c r="C133" s="169" t="s">
        <v>198</v>
      </c>
      <c r="D133" s="169" t="s">
        <v>157</v>
      </c>
      <c r="E133" s="170" t="s">
        <v>513</v>
      </c>
      <c r="F133" s="265" t="s">
        <v>514</v>
      </c>
      <c r="G133" s="265"/>
      <c r="H133" s="265"/>
      <c r="I133" s="265"/>
      <c r="J133" s="171" t="s">
        <v>208</v>
      </c>
      <c r="K133" s="172">
        <v>6</v>
      </c>
      <c r="L133" s="266">
        <v>0</v>
      </c>
      <c r="M133" s="267"/>
      <c r="N133" s="275">
        <f t="shared" si="5"/>
        <v>0</v>
      </c>
      <c r="O133" s="275"/>
      <c r="P133" s="275"/>
      <c r="Q133" s="275"/>
      <c r="R133" s="39"/>
      <c r="T133" s="173" t="s">
        <v>22</v>
      </c>
      <c r="U133" s="46" t="s">
        <v>43</v>
      </c>
      <c r="V133" s="38"/>
      <c r="W133" s="174">
        <f t="shared" si="6"/>
        <v>0</v>
      </c>
      <c r="X133" s="174">
        <v>0</v>
      </c>
      <c r="Y133" s="174">
        <f t="shared" si="7"/>
        <v>0</v>
      </c>
      <c r="Z133" s="174">
        <v>0</v>
      </c>
      <c r="AA133" s="175">
        <f t="shared" si="8"/>
        <v>0</v>
      </c>
      <c r="AR133" s="22" t="s">
        <v>215</v>
      </c>
      <c r="AT133" s="22" t="s">
        <v>157</v>
      </c>
      <c r="AU133" s="22" t="s">
        <v>109</v>
      </c>
      <c r="AY133" s="22" t="s">
        <v>156</v>
      </c>
      <c r="BE133" s="112">
        <f t="shared" si="9"/>
        <v>0</v>
      </c>
      <c r="BF133" s="112">
        <f t="shared" si="10"/>
        <v>0</v>
      </c>
      <c r="BG133" s="112">
        <f t="shared" si="11"/>
        <v>0</v>
      </c>
      <c r="BH133" s="112">
        <f t="shared" si="12"/>
        <v>0</v>
      </c>
      <c r="BI133" s="112">
        <f t="shared" si="13"/>
        <v>0</v>
      </c>
      <c r="BJ133" s="22" t="s">
        <v>109</v>
      </c>
      <c r="BK133" s="112">
        <f t="shared" si="14"/>
        <v>0</v>
      </c>
      <c r="BL133" s="22" t="s">
        <v>215</v>
      </c>
      <c r="BM133" s="22" t="s">
        <v>515</v>
      </c>
    </row>
    <row r="134" spans="2:65" s="1" customFormat="1" ht="25.5" customHeight="1">
      <c r="B134" s="37"/>
      <c r="C134" s="199" t="s">
        <v>203</v>
      </c>
      <c r="D134" s="199" t="s">
        <v>212</v>
      </c>
      <c r="E134" s="200" t="s">
        <v>516</v>
      </c>
      <c r="F134" s="264" t="s">
        <v>517</v>
      </c>
      <c r="G134" s="264"/>
      <c r="H134" s="264"/>
      <c r="I134" s="264"/>
      <c r="J134" s="201" t="s">
        <v>397</v>
      </c>
      <c r="K134" s="202">
        <v>6</v>
      </c>
      <c r="L134" s="270">
        <v>0</v>
      </c>
      <c r="M134" s="271"/>
      <c r="N134" s="274">
        <f t="shared" si="5"/>
        <v>0</v>
      </c>
      <c r="O134" s="275"/>
      <c r="P134" s="275"/>
      <c r="Q134" s="275"/>
      <c r="R134" s="39"/>
      <c r="T134" s="173" t="s">
        <v>22</v>
      </c>
      <c r="U134" s="46" t="s">
        <v>43</v>
      </c>
      <c r="V134" s="38"/>
      <c r="W134" s="174">
        <f t="shared" si="6"/>
        <v>0</v>
      </c>
      <c r="X134" s="174">
        <v>0</v>
      </c>
      <c r="Y134" s="174">
        <f t="shared" si="7"/>
        <v>0</v>
      </c>
      <c r="Z134" s="174">
        <v>0</v>
      </c>
      <c r="AA134" s="175">
        <f t="shared" si="8"/>
        <v>0</v>
      </c>
      <c r="AR134" s="22" t="s">
        <v>247</v>
      </c>
      <c r="AT134" s="22" t="s">
        <v>212</v>
      </c>
      <c r="AU134" s="22" t="s">
        <v>109</v>
      </c>
      <c r="AY134" s="22" t="s">
        <v>156</v>
      </c>
      <c r="BE134" s="112">
        <f t="shared" si="9"/>
        <v>0</v>
      </c>
      <c r="BF134" s="112">
        <f t="shared" si="10"/>
        <v>0</v>
      </c>
      <c r="BG134" s="112">
        <f t="shared" si="11"/>
        <v>0</v>
      </c>
      <c r="BH134" s="112">
        <f t="shared" si="12"/>
        <v>0</v>
      </c>
      <c r="BI134" s="112">
        <f t="shared" si="13"/>
        <v>0</v>
      </c>
      <c r="BJ134" s="22" t="s">
        <v>109</v>
      </c>
      <c r="BK134" s="112">
        <f t="shared" si="14"/>
        <v>0</v>
      </c>
      <c r="BL134" s="22" t="s">
        <v>215</v>
      </c>
      <c r="BM134" s="22" t="s">
        <v>518</v>
      </c>
    </row>
    <row r="135" spans="2:65" s="1" customFormat="1" ht="16.5" customHeight="1">
      <c r="B135" s="37"/>
      <c r="C135" s="199" t="s">
        <v>231</v>
      </c>
      <c r="D135" s="199" t="s">
        <v>212</v>
      </c>
      <c r="E135" s="200" t="s">
        <v>519</v>
      </c>
      <c r="F135" s="264" t="s">
        <v>520</v>
      </c>
      <c r="G135" s="264"/>
      <c r="H135" s="264"/>
      <c r="I135" s="264"/>
      <c r="J135" s="201" t="s">
        <v>397</v>
      </c>
      <c r="K135" s="202">
        <v>6</v>
      </c>
      <c r="L135" s="270">
        <v>0</v>
      </c>
      <c r="M135" s="271"/>
      <c r="N135" s="274">
        <f t="shared" si="5"/>
        <v>0</v>
      </c>
      <c r="O135" s="275"/>
      <c r="P135" s="275"/>
      <c r="Q135" s="275"/>
      <c r="R135" s="39"/>
      <c r="T135" s="173" t="s">
        <v>22</v>
      </c>
      <c r="U135" s="46" t="s">
        <v>43</v>
      </c>
      <c r="V135" s="38"/>
      <c r="W135" s="174">
        <f t="shared" si="6"/>
        <v>0</v>
      </c>
      <c r="X135" s="174">
        <v>0</v>
      </c>
      <c r="Y135" s="174">
        <f t="shared" si="7"/>
        <v>0</v>
      </c>
      <c r="Z135" s="174">
        <v>0</v>
      </c>
      <c r="AA135" s="175">
        <f t="shared" si="8"/>
        <v>0</v>
      </c>
      <c r="AR135" s="22" t="s">
        <v>247</v>
      </c>
      <c r="AT135" s="22" t="s">
        <v>212</v>
      </c>
      <c r="AU135" s="22" t="s">
        <v>109</v>
      </c>
      <c r="AY135" s="22" t="s">
        <v>156</v>
      </c>
      <c r="BE135" s="112">
        <f t="shared" si="9"/>
        <v>0</v>
      </c>
      <c r="BF135" s="112">
        <f t="shared" si="10"/>
        <v>0</v>
      </c>
      <c r="BG135" s="112">
        <f t="shared" si="11"/>
        <v>0</v>
      </c>
      <c r="BH135" s="112">
        <f t="shared" si="12"/>
        <v>0</v>
      </c>
      <c r="BI135" s="112">
        <f t="shared" si="13"/>
        <v>0</v>
      </c>
      <c r="BJ135" s="22" t="s">
        <v>109</v>
      </c>
      <c r="BK135" s="112">
        <f t="shared" si="14"/>
        <v>0</v>
      </c>
      <c r="BL135" s="22" t="s">
        <v>215</v>
      </c>
      <c r="BM135" s="22" t="s">
        <v>521</v>
      </c>
    </row>
    <row r="136" spans="2:65" s="1" customFormat="1" ht="16.5" customHeight="1">
      <c r="B136" s="37"/>
      <c r="C136" s="199" t="s">
        <v>209</v>
      </c>
      <c r="D136" s="199" t="s">
        <v>212</v>
      </c>
      <c r="E136" s="200" t="s">
        <v>522</v>
      </c>
      <c r="F136" s="264" t="s">
        <v>523</v>
      </c>
      <c r="G136" s="264"/>
      <c r="H136" s="264"/>
      <c r="I136" s="264"/>
      <c r="J136" s="201" t="s">
        <v>397</v>
      </c>
      <c r="K136" s="202">
        <v>12</v>
      </c>
      <c r="L136" s="270">
        <v>0</v>
      </c>
      <c r="M136" s="271"/>
      <c r="N136" s="274">
        <f t="shared" si="5"/>
        <v>0</v>
      </c>
      <c r="O136" s="275"/>
      <c r="P136" s="275"/>
      <c r="Q136" s="275"/>
      <c r="R136" s="39"/>
      <c r="T136" s="173" t="s">
        <v>22</v>
      </c>
      <c r="U136" s="46" t="s">
        <v>43</v>
      </c>
      <c r="V136" s="38"/>
      <c r="W136" s="174">
        <f t="shared" si="6"/>
        <v>0</v>
      </c>
      <c r="X136" s="174">
        <v>0</v>
      </c>
      <c r="Y136" s="174">
        <f t="shared" si="7"/>
        <v>0</v>
      </c>
      <c r="Z136" s="174">
        <v>0</v>
      </c>
      <c r="AA136" s="175">
        <f t="shared" si="8"/>
        <v>0</v>
      </c>
      <c r="AR136" s="22" t="s">
        <v>247</v>
      </c>
      <c r="AT136" s="22" t="s">
        <v>212</v>
      </c>
      <c r="AU136" s="22" t="s">
        <v>109</v>
      </c>
      <c r="AY136" s="22" t="s">
        <v>156</v>
      </c>
      <c r="BE136" s="112">
        <f t="shared" si="9"/>
        <v>0</v>
      </c>
      <c r="BF136" s="112">
        <f t="shared" si="10"/>
        <v>0</v>
      </c>
      <c r="BG136" s="112">
        <f t="shared" si="11"/>
        <v>0</v>
      </c>
      <c r="BH136" s="112">
        <f t="shared" si="12"/>
        <v>0</v>
      </c>
      <c r="BI136" s="112">
        <f t="shared" si="13"/>
        <v>0</v>
      </c>
      <c r="BJ136" s="22" t="s">
        <v>109</v>
      </c>
      <c r="BK136" s="112">
        <f t="shared" si="14"/>
        <v>0</v>
      </c>
      <c r="BL136" s="22" t="s">
        <v>215</v>
      </c>
      <c r="BM136" s="22" t="s">
        <v>524</v>
      </c>
    </row>
    <row r="137" spans="2:65" s="1" customFormat="1" ht="25.5" customHeight="1">
      <c r="B137" s="37"/>
      <c r="C137" s="199" t="s">
        <v>11</v>
      </c>
      <c r="D137" s="199" t="s">
        <v>212</v>
      </c>
      <c r="E137" s="200" t="s">
        <v>525</v>
      </c>
      <c r="F137" s="264" t="s">
        <v>526</v>
      </c>
      <c r="G137" s="264"/>
      <c r="H137" s="264"/>
      <c r="I137" s="264"/>
      <c r="J137" s="201" t="s">
        <v>397</v>
      </c>
      <c r="K137" s="202">
        <v>1</v>
      </c>
      <c r="L137" s="270">
        <v>0</v>
      </c>
      <c r="M137" s="271"/>
      <c r="N137" s="274">
        <f t="shared" si="5"/>
        <v>0</v>
      </c>
      <c r="O137" s="275"/>
      <c r="P137" s="275"/>
      <c r="Q137" s="275"/>
      <c r="R137" s="39"/>
      <c r="T137" s="173" t="s">
        <v>22</v>
      </c>
      <c r="U137" s="46" t="s">
        <v>43</v>
      </c>
      <c r="V137" s="38"/>
      <c r="W137" s="174">
        <f t="shared" si="6"/>
        <v>0</v>
      </c>
      <c r="X137" s="174">
        <v>0</v>
      </c>
      <c r="Y137" s="174">
        <f t="shared" si="7"/>
        <v>0</v>
      </c>
      <c r="Z137" s="174">
        <v>0</v>
      </c>
      <c r="AA137" s="175">
        <f t="shared" si="8"/>
        <v>0</v>
      </c>
      <c r="AR137" s="22" t="s">
        <v>247</v>
      </c>
      <c r="AT137" s="22" t="s">
        <v>212</v>
      </c>
      <c r="AU137" s="22" t="s">
        <v>109</v>
      </c>
      <c r="AY137" s="22" t="s">
        <v>156</v>
      </c>
      <c r="BE137" s="112">
        <f t="shared" si="9"/>
        <v>0</v>
      </c>
      <c r="BF137" s="112">
        <f t="shared" si="10"/>
        <v>0</v>
      </c>
      <c r="BG137" s="112">
        <f t="shared" si="11"/>
        <v>0</v>
      </c>
      <c r="BH137" s="112">
        <f t="shared" si="12"/>
        <v>0</v>
      </c>
      <c r="BI137" s="112">
        <f t="shared" si="13"/>
        <v>0</v>
      </c>
      <c r="BJ137" s="22" t="s">
        <v>109</v>
      </c>
      <c r="BK137" s="112">
        <f t="shared" si="14"/>
        <v>0</v>
      </c>
      <c r="BL137" s="22" t="s">
        <v>215</v>
      </c>
      <c r="BM137" s="22" t="s">
        <v>527</v>
      </c>
    </row>
    <row r="138" spans="2:65" s="1" customFormat="1" ht="25.5" customHeight="1">
      <c r="B138" s="37"/>
      <c r="C138" s="199" t="s">
        <v>215</v>
      </c>
      <c r="D138" s="199" t="s">
        <v>212</v>
      </c>
      <c r="E138" s="200" t="s">
        <v>528</v>
      </c>
      <c r="F138" s="264" t="s">
        <v>529</v>
      </c>
      <c r="G138" s="264"/>
      <c r="H138" s="264"/>
      <c r="I138" s="264"/>
      <c r="J138" s="201" t="s">
        <v>208</v>
      </c>
      <c r="K138" s="202">
        <v>1</v>
      </c>
      <c r="L138" s="270">
        <v>0</v>
      </c>
      <c r="M138" s="271"/>
      <c r="N138" s="274">
        <f t="shared" si="5"/>
        <v>0</v>
      </c>
      <c r="O138" s="275"/>
      <c r="P138" s="275"/>
      <c r="Q138" s="275"/>
      <c r="R138" s="39"/>
      <c r="T138" s="173" t="s">
        <v>22</v>
      </c>
      <c r="U138" s="46" t="s">
        <v>43</v>
      </c>
      <c r="V138" s="38"/>
      <c r="W138" s="174">
        <f t="shared" si="6"/>
        <v>0</v>
      </c>
      <c r="X138" s="174">
        <v>0</v>
      </c>
      <c r="Y138" s="174">
        <f t="shared" si="7"/>
        <v>0</v>
      </c>
      <c r="Z138" s="174">
        <v>0</v>
      </c>
      <c r="AA138" s="175">
        <f t="shared" si="8"/>
        <v>0</v>
      </c>
      <c r="AR138" s="22" t="s">
        <v>247</v>
      </c>
      <c r="AT138" s="22" t="s">
        <v>212</v>
      </c>
      <c r="AU138" s="22" t="s">
        <v>109</v>
      </c>
      <c r="AY138" s="22" t="s">
        <v>156</v>
      </c>
      <c r="BE138" s="112">
        <f t="shared" si="9"/>
        <v>0</v>
      </c>
      <c r="BF138" s="112">
        <f t="shared" si="10"/>
        <v>0</v>
      </c>
      <c r="BG138" s="112">
        <f t="shared" si="11"/>
        <v>0</v>
      </c>
      <c r="BH138" s="112">
        <f t="shared" si="12"/>
        <v>0</v>
      </c>
      <c r="BI138" s="112">
        <f t="shared" si="13"/>
        <v>0</v>
      </c>
      <c r="BJ138" s="22" t="s">
        <v>109</v>
      </c>
      <c r="BK138" s="112">
        <f t="shared" si="14"/>
        <v>0</v>
      </c>
      <c r="BL138" s="22" t="s">
        <v>215</v>
      </c>
      <c r="BM138" s="22" t="s">
        <v>530</v>
      </c>
    </row>
    <row r="139" spans="2:65" s="1" customFormat="1" ht="25.5" customHeight="1">
      <c r="B139" s="37"/>
      <c r="C139" s="199" t="s">
        <v>248</v>
      </c>
      <c r="D139" s="199" t="s">
        <v>212</v>
      </c>
      <c r="E139" s="200" t="s">
        <v>531</v>
      </c>
      <c r="F139" s="264" t="s">
        <v>532</v>
      </c>
      <c r="G139" s="264"/>
      <c r="H139" s="264"/>
      <c r="I139" s="264"/>
      <c r="J139" s="201" t="s">
        <v>208</v>
      </c>
      <c r="K139" s="202">
        <v>1</v>
      </c>
      <c r="L139" s="270">
        <v>0</v>
      </c>
      <c r="M139" s="271"/>
      <c r="N139" s="274">
        <f t="shared" si="5"/>
        <v>0</v>
      </c>
      <c r="O139" s="275"/>
      <c r="P139" s="275"/>
      <c r="Q139" s="275"/>
      <c r="R139" s="39"/>
      <c r="T139" s="173" t="s">
        <v>22</v>
      </c>
      <c r="U139" s="46" t="s">
        <v>43</v>
      </c>
      <c r="V139" s="38"/>
      <c r="W139" s="174">
        <f t="shared" si="6"/>
        <v>0</v>
      </c>
      <c r="X139" s="174">
        <v>0</v>
      </c>
      <c r="Y139" s="174">
        <f t="shared" si="7"/>
        <v>0</v>
      </c>
      <c r="Z139" s="174">
        <v>0</v>
      </c>
      <c r="AA139" s="175">
        <f t="shared" si="8"/>
        <v>0</v>
      </c>
      <c r="AR139" s="22" t="s">
        <v>247</v>
      </c>
      <c r="AT139" s="22" t="s">
        <v>212</v>
      </c>
      <c r="AU139" s="22" t="s">
        <v>109</v>
      </c>
      <c r="AY139" s="22" t="s">
        <v>156</v>
      </c>
      <c r="BE139" s="112">
        <f t="shared" si="9"/>
        <v>0</v>
      </c>
      <c r="BF139" s="112">
        <f t="shared" si="10"/>
        <v>0</v>
      </c>
      <c r="BG139" s="112">
        <f t="shared" si="11"/>
        <v>0</v>
      </c>
      <c r="BH139" s="112">
        <f t="shared" si="12"/>
        <v>0</v>
      </c>
      <c r="BI139" s="112">
        <f t="shared" si="13"/>
        <v>0</v>
      </c>
      <c r="BJ139" s="22" t="s">
        <v>109</v>
      </c>
      <c r="BK139" s="112">
        <f t="shared" si="14"/>
        <v>0</v>
      </c>
      <c r="BL139" s="22" t="s">
        <v>215</v>
      </c>
      <c r="BM139" s="22" t="s">
        <v>533</v>
      </c>
    </row>
    <row r="140" spans="2:65" s="1" customFormat="1" ht="25.5" customHeight="1">
      <c r="B140" s="37"/>
      <c r="C140" s="199" t="s">
        <v>219</v>
      </c>
      <c r="D140" s="199" t="s">
        <v>212</v>
      </c>
      <c r="E140" s="200" t="s">
        <v>534</v>
      </c>
      <c r="F140" s="264" t="s">
        <v>535</v>
      </c>
      <c r="G140" s="264"/>
      <c r="H140" s="264"/>
      <c r="I140" s="264"/>
      <c r="J140" s="201" t="s">
        <v>208</v>
      </c>
      <c r="K140" s="202">
        <v>2</v>
      </c>
      <c r="L140" s="270">
        <v>0</v>
      </c>
      <c r="M140" s="271"/>
      <c r="N140" s="274">
        <f t="shared" si="5"/>
        <v>0</v>
      </c>
      <c r="O140" s="275"/>
      <c r="P140" s="275"/>
      <c r="Q140" s="275"/>
      <c r="R140" s="39"/>
      <c r="T140" s="173" t="s">
        <v>22</v>
      </c>
      <c r="U140" s="46" t="s">
        <v>43</v>
      </c>
      <c r="V140" s="38"/>
      <c r="W140" s="174">
        <f t="shared" si="6"/>
        <v>0</v>
      </c>
      <c r="X140" s="174">
        <v>0</v>
      </c>
      <c r="Y140" s="174">
        <f t="shared" si="7"/>
        <v>0</v>
      </c>
      <c r="Z140" s="174">
        <v>0</v>
      </c>
      <c r="AA140" s="175">
        <f t="shared" si="8"/>
        <v>0</v>
      </c>
      <c r="AR140" s="22" t="s">
        <v>247</v>
      </c>
      <c r="AT140" s="22" t="s">
        <v>212</v>
      </c>
      <c r="AU140" s="22" t="s">
        <v>109</v>
      </c>
      <c r="AY140" s="22" t="s">
        <v>156</v>
      </c>
      <c r="BE140" s="112">
        <f t="shared" si="9"/>
        <v>0</v>
      </c>
      <c r="BF140" s="112">
        <f t="shared" si="10"/>
        <v>0</v>
      </c>
      <c r="BG140" s="112">
        <f t="shared" si="11"/>
        <v>0</v>
      </c>
      <c r="BH140" s="112">
        <f t="shared" si="12"/>
        <v>0</v>
      </c>
      <c r="BI140" s="112">
        <f t="shared" si="13"/>
        <v>0</v>
      </c>
      <c r="BJ140" s="22" t="s">
        <v>109</v>
      </c>
      <c r="BK140" s="112">
        <f t="shared" si="14"/>
        <v>0</v>
      </c>
      <c r="BL140" s="22" t="s">
        <v>215</v>
      </c>
      <c r="BM140" s="22" t="s">
        <v>536</v>
      </c>
    </row>
    <row r="141" spans="2:65" s="1" customFormat="1" ht="16.5" customHeight="1">
      <c r="B141" s="37"/>
      <c r="C141" s="199" t="s">
        <v>256</v>
      </c>
      <c r="D141" s="199" t="s">
        <v>212</v>
      </c>
      <c r="E141" s="200" t="s">
        <v>537</v>
      </c>
      <c r="F141" s="264" t="s">
        <v>538</v>
      </c>
      <c r="G141" s="264"/>
      <c r="H141" s="264"/>
      <c r="I141" s="264"/>
      <c r="J141" s="201" t="s">
        <v>208</v>
      </c>
      <c r="K141" s="202">
        <v>1</v>
      </c>
      <c r="L141" s="270">
        <v>0</v>
      </c>
      <c r="M141" s="271"/>
      <c r="N141" s="274">
        <f t="shared" si="5"/>
        <v>0</v>
      </c>
      <c r="O141" s="275"/>
      <c r="P141" s="275"/>
      <c r="Q141" s="275"/>
      <c r="R141" s="39"/>
      <c r="T141" s="173" t="s">
        <v>22</v>
      </c>
      <c r="U141" s="46" t="s">
        <v>43</v>
      </c>
      <c r="V141" s="38"/>
      <c r="W141" s="174">
        <f t="shared" si="6"/>
        <v>0</v>
      </c>
      <c r="X141" s="174">
        <v>0</v>
      </c>
      <c r="Y141" s="174">
        <f t="shared" si="7"/>
        <v>0</v>
      </c>
      <c r="Z141" s="174">
        <v>0</v>
      </c>
      <c r="AA141" s="175">
        <f t="shared" si="8"/>
        <v>0</v>
      </c>
      <c r="AR141" s="22" t="s">
        <v>247</v>
      </c>
      <c r="AT141" s="22" t="s">
        <v>212</v>
      </c>
      <c r="AU141" s="22" t="s">
        <v>109</v>
      </c>
      <c r="AY141" s="22" t="s">
        <v>156</v>
      </c>
      <c r="BE141" s="112">
        <f t="shared" si="9"/>
        <v>0</v>
      </c>
      <c r="BF141" s="112">
        <f t="shared" si="10"/>
        <v>0</v>
      </c>
      <c r="BG141" s="112">
        <f t="shared" si="11"/>
        <v>0</v>
      </c>
      <c r="BH141" s="112">
        <f t="shared" si="12"/>
        <v>0</v>
      </c>
      <c r="BI141" s="112">
        <f t="shared" si="13"/>
        <v>0</v>
      </c>
      <c r="BJ141" s="22" t="s">
        <v>109</v>
      </c>
      <c r="BK141" s="112">
        <f t="shared" si="14"/>
        <v>0</v>
      </c>
      <c r="BL141" s="22" t="s">
        <v>215</v>
      </c>
      <c r="BM141" s="22" t="s">
        <v>539</v>
      </c>
    </row>
    <row r="142" spans="2:65" s="1" customFormat="1" ht="49.9" customHeight="1">
      <c r="B142" s="37"/>
      <c r="C142" s="38"/>
      <c r="D142" s="160" t="s">
        <v>376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06">
        <f>BK142</f>
        <v>0</v>
      </c>
      <c r="O142" s="307"/>
      <c r="P142" s="307"/>
      <c r="Q142" s="307"/>
      <c r="R142" s="39"/>
      <c r="T142" s="149"/>
      <c r="U142" s="58"/>
      <c r="V142" s="58"/>
      <c r="W142" s="58"/>
      <c r="X142" s="58"/>
      <c r="Y142" s="58"/>
      <c r="Z142" s="58"/>
      <c r="AA142" s="60"/>
      <c r="AT142" s="22" t="s">
        <v>75</v>
      </c>
      <c r="AU142" s="22" t="s">
        <v>76</v>
      </c>
      <c r="AY142" s="22" t="s">
        <v>377</v>
      </c>
      <c r="BK142" s="112">
        <v>0</v>
      </c>
    </row>
    <row r="143" spans="2:65" s="1" customFormat="1" ht="6.95" customHeight="1">
      <c r="B143" s="61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3"/>
    </row>
  </sheetData>
  <sheetProtection algorithmName="SHA-512" hashValue="qYWyuS9A0wZVSvpD7na35dS30H95CGPLoJzrvyFHvpdnJ3gQwN0z4510/EsHbhFpCvB8aBOwQrAOy/GRFoWUxw==" saltValue="JTFpYY16dbfmg/Ux29m74/3i0fLUuqTU6pPeRBDww3SbvlZzdTugH3iDM24ld6IRWCo7qQtkt4FXIfGXzDBmNw==" spinCount="10" sheet="1" objects="1" scenarios="1" formatColumns="0" formatRows="0"/>
  <mergeCells count="130">
    <mergeCell ref="F134:I134"/>
    <mergeCell ref="F135:I135"/>
    <mergeCell ref="F136:I136"/>
    <mergeCell ref="F137:I137"/>
    <mergeCell ref="F138:I138"/>
    <mergeCell ref="F139:I139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N142:Q142"/>
    <mergeCell ref="L125:M125"/>
    <mergeCell ref="L126:M126"/>
    <mergeCell ref="L127:M127"/>
    <mergeCell ref="N127:Q127"/>
    <mergeCell ref="N128:Q128"/>
    <mergeCell ref="N129:Q129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L137:M137"/>
    <mergeCell ref="L138:M138"/>
    <mergeCell ref="L139:M139"/>
    <mergeCell ref="L140:M140"/>
    <mergeCell ref="L141:M141"/>
    <mergeCell ref="F123:I123"/>
    <mergeCell ref="F124:I124"/>
    <mergeCell ref="L123:M123"/>
    <mergeCell ref="N123:Q123"/>
    <mergeCell ref="L124:M124"/>
    <mergeCell ref="N124:Q124"/>
    <mergeCell ref="N125:Q125"/>
    <mergeCell ref="N140:Q140"/>
    <mergeCell ref="N139:Q139"/>
    <mergeCell ref="N141:Q141"/>
    <mergeCell ref="F125:I125"/>
    <mergeCell ref="F128:I128"/>
    <mergeCell ref="F127:I127"/>
    <mergeCell ref="F126:I126"/>
    <mergeCell ref="F129:I129"/>
    <mergeCell ref="F130:I130"/>
    <mergeCell ref="F131:I131"/>
    <mergeCell ref="F132:I132"/>
    <mergeCell ref="F133:I133"/>
    <mergeCell ref="L134:M134"/>
    <mergeCell ref="L130:M130"/>
    <mergeCell ref="L128:M128"/>
    <mergeCell ref="L129:M129"/>
    <mergeCell ref="L131:M131"/>
    <mergeCell ref="L132:M132"/>
    <mergeCell ref="L133:M133"/>
    <mergeCell ref="L135:M135"/>
    <mergeCell ref="L136:M136"/>
    <mergeCell ref="F110:P110"/>
    <mergeCell ref="M112:P112"/>
    <mergeCell ref="M114:Q114"/>
    <mergeCell ref="M115:Q115"/>
    <mergeCell ref="L117:M117"/>
    <mergeCell ref="N117:Q117"/>
    <mergeCell ref="F117:I117"/>
    <mergeCell ref="N126:Q126"/>
    <mergeCell ref="N118:Q118"/>
    <mergeCell ref="N119:Q119"/>
    <mergeCell ref="N120:Q120"/>
    <mergeCell ref="N122:Q122"/>
    <mergeCell ref="F121:I121"/>
    <mergeCell ref="L121:M121"/>
    <mergeCell ref="N121:Q121"/>
    <mergeCell ref="F141:I141"/>
    <mergeCell ref="F140:I140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N97:Q97"/>
    <mergeCell ref="N94:Q94"/>
    <mergeCell ref="N95:Q95"/>
    <mergeCell ref="N96:Q96"/>
    <mergeCell ref="N98:Q98"/>
    <mergeCell ref="N99:Q99"/>
    <mergeCell ref="L101:Q101"/>
    <mergeCell ref="C107:Q107"/>
    <mergeCell ref="F109:P109"/>
    <mergeCell ref="D95:H95"/>
    <mergeCell ref="D94:H94"/>
    <mergeCell ref="D96:H96"/>
    <mergeCell ref="D97:H97"/>
    <mergeCell ref="D98:H9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8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21"/>
      <c r="B1" s="15"/>
      <c r="C1" s="15"/>
      <c r="D1" s="16" t="s">
        <v>1</v>
      </c>
      <c r="E1" s="15"/>
      <c r="F1" s="17" t="s">
        <v>104</v>
      </c>
      <c r="G1" s="17"/>
      <c r="H1" s="282" t="s">
        <v>105</v>
      </c>
      <c r="I1" s="282"/>
      <c r="J1" s="282"/>
      <c r="K1" s="282"/>
      <c r="L1" s="17" t="s">
        <v>106</v>
      </c>
      <c r="M1" s="15"/>
      <c r="N1" s="15"/>
      <c r="O1" s="16" t="s">
        <v>107</v>
      </c>
      <c r="P1" s="15"/>
      <c r="Q1" s="15"/>
      <c r="R1" s="15"/>
      <c r="S1" s="17" t="s">
        <v>108</v>
      </c>
      <c r="T1" s="17"/>
      <c r="U1" s="121"/>
      <c r="V1" s="121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1:66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227" t="s">
        <v>8</v>
      </c>
      <c r="T2" s="228"/>
      <c r="U2" s="228"/>
      <c r="V2" s="228"/>
      <c r="W2" s="228"/>
      <c r="X2" s="228"/>
      <c r="Y2" s="228"/>
      <c r="Z2" s="228"/>
      <c r="AA2" s="228"/>
      <c r="AB2" s="228"/>
      <c r="AC2" s="228"/>
      <c r="AT2" s="22" t="s">
        <v>94</v>
      </c>
    </row>
    <row r="3" spans="1:66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109</v>
      </c>
    </row>
    <row r="4" spans="1:66" ht="36.950000000000003" customHeight="1">
      <c r="B4" s="26"/>
      <c r="C4" s="225" t="s">
        <v>110</v>
      </c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7"/>
      <c r="T4" s="21" t="s">
        <v>13</v>
      </c>
      <c r="AT4" s="22" t="s">
        <v>6</v>
      </c>
    </row>
    <row r="5" spans="1:66" ht="6.95" customHeight="1"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7"/>
    </row>
    <row r="6" spans="1:66" ht="25.35" customHeight="1">
      <c r="B6" s="26"/>
      <c r="C6" s="29"/>
      <c r="D6" s="33" t="s">
        <v>19</v>
      </c>
      <c r="E6" s="29"/>
      <c r="F6" s="283" t="str">
        <f>'Rekapitulace stavby'!K6</f>
        <v>Rekonstrukce bytu - 2. patro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9"/>
      <c r="R6" s="27"/>
    </row>
    <row r="7" spans="1:66" s="1" customFormat="1" ht="32.85" customHeight="1">
      <c r="B7" s="37"/>
      <c r="C7" s="38"/>
      <c r="D7" s="32" t="s">
        <v>111</v>
      </c>
      <c r="E7" s="38"/>
      <c r="F7" s="234" t="s">
        <v>540</v>
      </c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38"/>
      <c r="R7" s="39"/>
    </row>
    <row r="8" spans="1:66" s="1" customFormat="1" ht="14.45" customHeight="1">
      <c r="B8" s="37"/>
      <c r="C8" s="38"/>
      <c r="D8" s="33" t="s">
        <v>21</v>
      </c>
      <c r="E8" s="38"/>
      <c r="F8" s="31" t="s">
        <v>22</v>
      </c>
      <c r="G8" s="38"/>
      <c r="H8" s="38"/>
      <c r="I8" s="38"/>
      <c r="J8" s="38"/>
      <c r="K8" s="38"/>
      <c r="L8" s="38"/>
      <c r="M8" s="33" t="s">
        <v>23</v>
      </c>
      <c r="N8" s="38"/>
      <c r="O8" s="31" t="s">
        <v>22</v>
      </c>
      <c r="P8" s="38"/>
      <c r="Q8" s="38"/>
      <c r="R8" s="39"/>
    </row>
    <row r="9" spans="1:66" s="1" customFormat="1" ht="14.45" customHeight="1">
      <c r="B9" s="37"/>
      <c r="C9" s="38"/>
      <c r="D9" s="33" t="s">
        <v>24</v>
      </c>
      <c r="E9" s="38"/>
      <c r="F9" s="31" t="s">
        <v>25</v>
      </c>
      <c r="G9" s="38"/>
      <c r="H9" s="38"/>
      <c r="I9" s="38"/>
      <c r="J9" s="38"/>
      <c r="K9" s="38"/>
      <c r="L9" s="38"/>
      <c r="M9" s="33" t="s">
        <v>26</v>
      </c>
      <c r="N9" s="38"/>
      <c r="O9" s="286">
        <f>'Rekapitulace stavby'!AN8</f>
        <v>45260</v>
      </c>
      <c r="P9" s="287"/>
      <c r="Q9" s="38"/>
      <c r="R9" s="39"/>
    </row>
    <row r="10" spans="1:66" s="1" customFormat="1" ht="10.9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66" s="1" customFormat="1" ht="14.45" customHeight="1">
      <c r="B11" s="37"/>
      <c r="C11" s="38"/>
      <c r="D11" s="33" t="s">
        <v>27</v>
      </c>
      <c r="E11" s="38"/>
      <c r="F11" s="38"/>
      <c r="G11" s="38"/>
      <c r="H11" s="38"/>
      <c r="I11" s="38"/>
      <c r="J11" s="38"/>
      <c r="K11" s="38"/>
      <c r="L11" s="38"/>
      <c r="M11" s="33" t="s">
        <v>28</v>
      </c>
      <c r="N11" s="38"/>
      <c r="O11" s="229" t="str">
        <f>IF('Rekapitulace stavby'!AN10="","",'Rekapitulace stavby'!AN10)</f>
        <v/>
      </c>
      <c r="P11" s="229"/>
      <c r="Q11" s="38"/>
      <c r="R11" s="39"/>
    </row>
    <row r="12" spans="1:66" s="1" customFormat="1" ht="18" customHeight="1">
      <c r="B12" s="37"/>
      <c r="C12" s="38"/>
      <c r="D12" s="38"/>
      <c r="E12" s="31" t="str">
        <f>IF('Rekapitulace stavby'!E11="","",'Rekapitulace stavby'!E11)</f>
        <v xml:space="preserve"> </v>
      </c>
      <c r="F12" s="38"/>
      <c r="G12" s="38"/>
      <c r="H12" s="38"/>
      <c r="I12" s="38"/>
      <c r="J12" s="38"/>
      <c r="K12" s="38"/>
      <c r="L12" s="38"/>
      <c r="M12" s="33" t="s">
        <v>29</v>
      </c>
      <c r="N12" s="38"/>
      <c r="O12" s="229" t="str">
        <f>IF('Rekapitulace stavby'!AN11="","",'Rekapitulace stavby'!AN11)</f>
        <v/>
      </c>
      <c r="P12" s="229"/>
      <c r="Q12" s="38"/>
      <c r="R12" s="39"/>
    </row>
    <row r="13" spans="1:66" s="1" customFormat="1" ht="6.95" customHeight="1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66" s="1" customFormat="1" ht="14.45" customHeight="1">
      <c r="B14" s="37"/>
      <c r="C14" s="38"/>
      <c r="D14" s="33" t="s">
        <v>30</v>
      </c>
      <c r="E14" s="38"/>
      <c r="F14" s="38"/>
      <c r="G14" s="38"/>
      <c r="H14" s="38"/>
      <c r="I14" s="38"/>
      <c r="J14" s="38"/>
      <c r="K14" s="38"/>
      <c r="L14" s="38"/>
      <c r="M14" s="33" t="s">
        <v>28</v>
      </c>
      <c r="N14" s="38"/>
      <c r="O14" s="288" t="str">
        <f>IF('Rekapitulace stavby'!AN13="","",'Rekapitulace stavby'!AN13)</f>
        <v>Vyplň údaj</v>
      </c>
      <c r="P14" s="229"/>
      <c r="Q14" s="38"/>
      <c r="R14" s="39"/>
    </row>
    <row r="15" spans="1:66" s="1" customFormat="1" ht="18" customHeight="1">
      <c r="B15" s="37"/>
      <c r="C15" s="38"/>
      <c r="D15" s="38"/>
      <c r="E15" s="288" t="str">
        <f>IF('Rekapitulace stavby'!E14="","",'Rekapitulace stavby'!E14)</f>
        <v>Vyplň údaj</v>
      </c>
      <c r="F15" s="289"/>
      <c r="G15" s="289"/>
      <c r="H15" s="289"/>
      <c r="I15" s="289"/>
      <c r="J15" s="289"/>
      <c r="K15" s="289"/>
      <c r="L15" s="289"/>
      <c r="M15" s="33" t="s">
        <v>29</v>
      </c>
      <c r="N15" s="38"/>
      <c r="O15" s="288" t="str">
        <f>IF('Rekapitulace stavby'!AN14="","",'Rekapitulace stavby'!AN14)</f>
        <v>Vyplň údaj</v>
      </c>
      <c r="P15" s="229"/>
      <c r="Q15" s="38"/>
      <c r="R15" s="39"/>
    </row>
    <row r="16" spans="1:66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9"/>
    </row>
    <row r="17" spans="2:18" s="1" customFormat="1" ht="14.45" customHeight="1">
      <c r="B17" s="37"/>
      <c r="C17" s="38"/>
      <c r="D17" s="33" t="s">
        <v>32</v>
      </c>
      <c r="E17" s="38"/>
      <c r="F17" s="38"/>
      <c r="G17" s="38"/>
      <c r="H17" s="38"/>
      <c r="I17" s="38"/>
      <c r="J17" s="38"/>
      <c r="K17" s="38"/>
      <c r="L17" s="38"/>
      <c r="M17" s="33" t="s">
        <v>28</v>
      </c>
      <c r="N17" s="38"/>
      <c r="O17" s="229" t="str">
        <f>IF('Rekapitulace stavby'!AN16="","",'Rekapitulace stavby'!AN16)</f>
        <v/>
      </c>
      <c r="P17" s="229"/>
      <c r="Q17" s="38"/>
      <c r="R17" s="39"/>
    </row>
    <row r="18" spans="2:18" s="1" customFormat="1" ht="18" customHeight="1">
      <c r="B18" s="37"/>
      <c r="C18" s="38"/>
      <c r="D18" s="38"/>
      <c r="E18" s="31" t="str">
        <f>IF('Rekapitulace stavby'!E17="","",'Rekapitulace stavby'!E17)</f>
        <v xml:space="preserve"> </v>
      </c>
      <c r="F18" s="38"/>
      <c r="G18" s="38"/>
      <c r="H18" s="38"/>
      <c r="I18" s="38"/>
      <c r="J18" s="38"/>
      <c r="K18" s="38"/>
      <c r="L18" s="38"/>
      <c r="M18" s="33" t="s">
        <v>29</v>
      </c>
      <c r="N18" s="38"/>
      <c r="O18" s="229" t="str">
        <f>IF('Rekapitulace stavby'!AN17="","",'Rekapitulace stavby'!AN17)</f>
        <v/>
      </c>
      <c r="P18" s="229"/>
      <c r="Q18" s="38"/>
      <c r="R18" s="39"/>
    </row>
    <row r="19" spans="2:18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/>
    </row>
    <row r="20" spans="2:18" s="1" customFormat="1" ht="14.45" customHeight="1">
      <c r="B20" s="37"/>
      <c r="C20" s="38"/>
      <c r="D20" s="33" t="s">
        <v>34</v>
      </c>
      <c r="E20" s="38"/>
      <c r="F20" s="38"/>
      <c r="G20" s="38"/>
      <c r="H20" s="38"/>
      <c r="I20" s="38"/>
      <c r="J20" s="38"/>
      <c r="K20" s="38"/>
      <c r="L20" s="38"/>
      <c r="M20" s="33" t="s">
        <v>28</v>
      </c>
      <c r="N20" s="38"/>
      <c r="O20" s="229" t="s">
        <v>22</v>
      </c>
      <c r="P20" s="229"/>
      <c r="Q20" s="38"/>
      <c r="R20" s="39"/>
    </row>
    <row r="21" spans="2:18" s="1" customFormat="1" ht="18" customHeight="1">
      <c r="B21" s="37"/>
      <c r="C21" s="38"/>
      <c r="D21" s="38"/>
      <c r="E21" s="31" t="s">
        <v>35</v>
      </c>
      <c r="F21" s="38"/>
      <c r="G21" s="38"/>
      <c r="H21" s="38"/>
      <c r="I21" s="38"/>
      <c r="J21" s="38"/>
      <c r="K21" s="38"/>
      <c r="L21" s="38"/>
      <c r="M21" s="33" t="s">
        <v>29</v>
      </c>
      <c r="N21" s="38"/>
      <c r="O21" s="229" t="s">
        <v>22</v>
      </c>
      <c r="P21" s="229"/>
      <c r="Q21" s="38"/>
      <c r="R21" s="39"/>
    </row>
    <row r="22" spans="2:18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/>
    </row>
    <row r="23" spans="2:18" s="1" customFormat="1" ht="14.45" customHeight="1">
      <c r="B23" s="37"/>
      <c r="C23" s="38"/>
      <c r="D23" s="33" t="s">
        <v>36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9"/>
    </row>
    <row r="24" spans="2:18" s="1" customFormat="1" ht="16.5" customHeight="1">
      <c r="B24" s="37"/>
      <c r="C24" s="38"/>
      <c r="D24" s="38"/>
      <c r="E24" s="217" t="s">
        <v>22</v>
      </c>
      <c r="F24" s="217"/>
      <c r="G24" s="217"/>
      <c r="H24" s="217"/>
      <c r="I24" s="217"/>
      <c r="J24" s="217"/>
      <c r="K24" s="217"/>
      <c r="L24" s="217"/>
      <c r="M24" s="38"/>
      <c r="N24" s="38"/>
      <c r="O24" s="38"/>
      <c r="P24" s="38"/>
      <c r="Q24" s="38"/>
      <c r="R24" s="39"/>
    </row>
    <row r="25" spans="2:18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2:18" s="1" customFormat="1" ht="6.95" customHeight="1">
      <c r="B26" s="37"/>
      <c r="C26" s="38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38"/>
      <c r="R26" s="39"/>
    </row>
    <row r="27" spans="2:18" s="1" customFormat="1" ht="14.45" customHeight="1">
      <c r="B27" s="37"/>
      <c r="C27" s="38"/>
      <c r="D27" s="122" t="s">
        <v>113</v>
      </c>
      <c r="E27" s="38"/>
      <c r="F27" s="38"/>
      <c r="G27" s="38"/>
      <c r="H27" s="38"/>
      <c r="I27" s="38"/>
      <c r="J27" s="38"/>
      <c r="K27" s="38"/>
      <c r="L27" s="38"/>
      <c r="M27" s="218">
        <f>N88</f>
        <v>0</v>
      </c>
      <c r="N27" s="218"/>
      <c r="O27" s="218"/>
      <c r="P27" s="218"/>
      <c r="Q27" s="38"/>
      <c r="R27" s="39"/>
    </row>
    <row r="28" spans="2:18" s="1" customFormat="1" ht="14.45" customHeight="1">
      <c r="B28" s="37"/>
      <c r="C28" s="38"/>
      <c r="D28" s="36" t="s">
        <v>98</v>
      </c>
      <c r="E28" s="38"/>
      <c r="F28" s="38"/>
      <c r="G28" s="38"/>
      <c r="H28" s="38"/>
      <c r="I28" s="38"/>
      <c r="J28" s="38"/>
      <c r="K28" s="38"/>
      <c r="L28" s="38"/>
      <c r="M28" s="218">
        <f>N94</f>
        <v>0</v>
      </c>
      <c r="N28" s="218"/>
      <c r="O28" s="218"/>
      <c r="P28" s="218"/>
      <c r="Q28" s="38"/>
      <c r="R28" s="39"/>
    </row>
    <row r="29" spans="2:18" s="1" customFormat="1" ht="6.95" customHeight="1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9"/>
    </row>
    <row r="30" spans="2:18" s="1" customFormat="1" ht="25.35" customHeight="1">
      <c r="B30" s="37"/>
      <c r="C30" s="38"/>
      <c r="D30" s="123" t="s">
        <v>39</v>
      </c>
      <c r="E30" s="38"/>
      <c r="F30" s="38"/>
      <c r="G30" s="38"/>
      <c r="H30" s="38"/>
      <c r="I30" s="38"/>
      <c r="J30" s="38"/>
      <c r="K30" s="38"/>
      <c r="L30" s="38"/>
      <c r="M30" s="290">
        <f>ROUND(M27+M28,2)</f>
        <v>0</v>
      </c>
      <c r="N30" s="285"/>
      <c r="O30" s="285"/>
      <c r="P30" s="285"/>
      <c r="Q30" s="38"/>
      <c r="R30" s="39"/>
    </row>
    <row r="31" spans="2:18" s="1" customFormat="1" ht="6.95" customHeight="1">
      <c r="B31" s="37"/>
      <c r="C31" s="38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38"/>
      <c r="R31" s="39"/>
    </row>
    <row r="32" spans="2:18" s="1" customFormat="1" ht="14.45" customHeight="1">
      <c r="B32" s="37"/>
      <c r="C32" s="38"/>
      <c r="D32" s="44" t="s">
        <v>40</v>
      </c>
      <c r="E32" s="44" t="s">
        <v>41</v>
      </c>
      <c r="F32" s="45">
        <v>0.21</v>
      </c>
      <c r="G32" s="124" t="s">
        <v>42</v>
      </c>
      <c r="H32" s="291">
        <f>(SUM(BE94:BE101)+SUM(BE119:BE146))</f>
        <v>0</v>
      </c>
      <c r="I32" s="285"/>
      <c r="J32" s="285"/>
      <c r="K32" s="38"/>
      <c r="L32" s="38"/>
      <c r="M32" s="291">
        <f>ROUND((SUM(BE94:BE101)+SUM(BE119:BE146)), 2)*F32</f>
        <v>0</v>
      </c>
      <c r="N32" s="285"/>
      <c r="O32" s="285"/>
      <c r="P32" s="285"/>
      <c r="Q32" s="38"/>
      <c r="R32" s="39"/>
    </row>
    <row r="33" spans="2:18" s="1" customFormat="1" ht="14.45" customHeight="1">
      <c r="B33" s="37"/>
      <c r="C33" s="38"/>
      <c r="D33" s="38"/>
      <c r="E33" s="44" t="s">
        <v>43</v>
      </c>
      <c r="F33" s="45">
        <v>0.15</v>
      </c>
      <c r="G33" s="124" t="s">
        <v>42</v>
      </c>
      <c r="H33" s="291">
        <f>(SUM(BF94:BF101)+SUM(BF119:BF146))</f>
        <v>0</v>
      </c>
      <c r="I33" s="285"/>
      <c r="J33" s="285"/>
      <c r="K33" s="38"/>
      <c r="L33" s="38"/>
      <c r="M33" s="291">
        <f>ROUND((SUM(BF94:BF101)+SUM(BF119:BF146)), 2)*F33</f>
        <v>0</v>
      </c>
      <c r="N33" s="285"/>
      <c r="O33" s="285"/>
      <c r="P33" s="285"/>
      <c r="Q33" s="38"/>
      <c r="R33" s="39"/>
    </row>
    <row r="34" spans="2:18" s="1" customFormat="1" ht="14.45" hidden="1" customHeight="1">
      <c r="B34" s="37"/>
      <c r="C34" s="38"/>
      <c r="D34" s="38"/>
      <c r="E34" s="44" t="s">
        <v>44</v>
      </c>
      <c r="F34" s="45">
        <v>0.21</v>
      </c>
      <c r="G34" s="124" t="s">
        <v>42</v>
      </c>
      <c r="H34" s="291">
        <f>(SUM(BG94:BG101)+SUM(BG119:BG146))</f>
        <v>0</v>
      </c>
      <c r="I34" s="285"/>
      <c r="J34" s="285"/>
      <c r="K34" s="38"/>
      <c r="L34" s="38"/>
      <c r="M34" s="291">
        <v>0</v>
      </c>
      <c r="N34" s="285"/>
      <c r="O34" s="285"/>
      <c r="P34" s="285"/>
      <c r="Q34" s="38"/>
      <c r="R34" s="39"/>
    </row>
    <row r="35" spans="2:18" s="1" customFormat="1" ht="14.45" hidden="1" customHeight="1">
      <c r="B35" s="37"/>
      <c r="C35" s="38"/>
      <c r="D35" s="38"/>
      <c r="E35" s="44" t="s">
        <v>45</v>
      </c>
      <c r="F35" s="45">
        <v>0.15</v>
      </c>
      <c r="G35" s="124" t="s">
        <v>42</v>
      </c>
      <c r="H35" s="291">
        <f>(SUM(BH94:BH101)+SUM(BH119:BH146))</f>
        <v>0</v>
      </c>
      <c r="I35" s="285"/>
      <c r="J35" s="285"/>
      <c r="K35" s="38"/>
      <c r="L35" s="38"/>
      <c r="M35" s="291">
        <v>0</v>
      </c>
      <c r="N35" s="285"/>
      <c r="O35" s="285"/>
      <c r="P35" s="285"/>
      <c r="Q35" s="38"/>
      <c r="R35" s="39"/>
    </row>
    <row r="36" spans="2:18" s="1" customFormat="1" ht="14.45" hidden="1" customHeight="1">
      <c r="B36" s="37"/>
      <c r="C36" s="38"/>
      <c r="D36" s="38"/>
      <c r="E36" s="44" t="s">
        <v>46</v>
      </c>
      <c r="F36" s="45">
        <v>0</v>
      </c>
      <c r="G36" s="124" t="s">
        <v>42</v>
      </c>
      <c r="H36" s="291">
        <f>(SUM(BI94:BI101)+SUM(BI119:BI146))</f>
        <v>0</v>
      </c>
      <c r="I36" s="285"/>
      <c r="J36" s="285"/>
      <c r="K36" s="38"/>
      <c r="L36" s="38"/>
      <c r="M36" s="291">
        <v>0</v>
      </c>
      <c r="N36" s="285"/>
      <c r="O36" s="285"/>
      <c r="P36" s="285"/>
      <c r="Q36" s="38"/>
      <c r="R36" s="39"/>
    </row>
    <row r="37" spans="2:18" s="1" customFormat="1" ht="6.95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2:18" s="1" customFormat="1" ht="25.35" customHeight="1">
      <c r="B38" s="37"/>
      <c r="C38" s="120"/>
      <c r="D38" s="125" t="s">
        <v>47</v>
      </c>
      <c r="E38" s="81"/>
      <c r="F38" s="81"/>
      <c r="G38" s="126" t="s">
        <v>48</v>
      </c>
      <c r="H38" s="127" t="s">
        <v>49</v>
      </c>
      <c r="I38" s="81"/>
      <c r="J38" s="81"/>
      <c r="K38" s="81"/>
      <c r="L38" s="292">
        <f>SUM(M30:M36)</f>
        <v>0</v>
      </c>
      <c r="M38" s="292"/>
      <c r="N38" s="292"/>
      <c r="O38" s="292"/>
      <c r="P38" s="293"/>
      <c r="Q38" s="120"/>
      <c r="R38" s="39"/>
    </row>
    <row r="39" spans="2:18" s="1" customFormat="1" ht="14.45" customHeight="1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</row>
    <row r="40" spans="2:18" s="1" customFormat="1" ht="14.45" customHeight="1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9"/>
    </row>
    <row r="41" spans="2:18" ht="13.5">
      <c r="B41" s="26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/>
    </row>
    <row r="42" spans="2:18" ht="13.5">
      <c r="B42" s="26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/>
    </row>
    <row r="43" spans="2:18" ht="13.5">
      <c r="B43" s="26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/>
    </row>
    <row r="44" spans="2:18" ht="13.5">
      <c r="B44" s="26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/>
    </row>
    <row r="45" spans="2:18" ht="13.5">
      <c r="B45" s="2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/>
    </row>
    <row r="46" spans="2:18" ht="13.5">
      <c r="B46" s="26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/>
    </row>
    <row r="47" spans="2:18" ht="13.5">
      <c r="B47" s="26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7"/>
    </row>
    <row r="48" spans="2:18" ht="13.5">
      <c r="B48" s="26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/>
    </row>
    <row r="49" spans="2:18" ht="13.5">
      <c r="B49" s="26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/>
    </row>
    <row r="50" spans="2:18" s="1" customFormat="1">
      <c r="B50" s="37"/>
      <c r="C50" s="38"/>
      <c r="D50" s="52" t="s">
        <v>50</v>
      </c>
      <c r="E50" s="53"/>
      <c r="F50" s="53"/>
      <c r="G50" s="53"/>
      <c r="H50" s="54"/>
      <c r="I50" s="38"/>
      <c r="J50" s="52" t="s">
        <v>51</v>
      </c>
      <c r="K50" s="53"/>
      <c r="L50" s="53"/>
      <c r="M50" s="53"/>
      <c r="N50" s="53"/>
      <c r="O50" s="53"/>
      <c r="P50" s="54"/>
      <c r="Q50" s="38"/>
      <c r="R50" s="39"/>
    </row>
    <row r="51" spans="2:18" ht="13.5">
      <c r="B51" s="26"/>
      <c r="C51" s="29"/>
      <c r="D51" s="55"/>
      <c r="E51" s="29"/>
      <c r="F51" s="29"/>
      <c r="G51" s="29"/>
      <c r="H51" s="56"/>
      <c r="I51" s="29"/>
      <c r="J51" s="55"/>
      <c r="K51" s="29"/>
      <c r="L51" s="29"/>
      <c r="M51" s="29"/>
      <c r="N51" s="29"/>
      <c r="O51" s="29"/>
      <c r="P51" s="56"/>
      <c r="Q51" s="29"/>
      <c r="R51" s="27"/>
    </row>
    <row r="52" spans="2:18" ht="13.5">
      <c r="B52" s="26"/>
      <c r="C52" s="29"/>
      <c r="D52" s="55"/>
      <c r="E52" s="29"/>
      <c r="F52" s="29"/>
      <c r="G52" s="29"/>
      <c r="H52" s="56"/>
      <c r="I52" s="29"/>
      <c r="J52" s="55"/>
      <c r="K52" s="29"/>
      <c r="L52" s="29"/>
      <c r="M52" s="29"/>
      <c r="N52" s="29"/>
      <c r="O52" s="29"/>
      <c r="P52" s="56"/>
      <c r="Q52" s="29"/>
      <c r="R52" s="27"/>
    </row>
    <row r="53" spans="2:18" ht="13.5">
      <c r="B53" s="26"/>
      <c r="C53" s="29"/>
      <c r="D53" s="55"/>
      <c r="E53" s="29"/>
      <c r="F53" s="29"/>
      <c r="G53" s="29"/>
      <c r="H53" s="56"/>
      <c r="I53" s="29"/>
      <c r="J53" s="55"/>
      <c r="K53" s="29"/>
      <c r="L53" s="29"/>
      <c r="M53" s="29"/>
      <c r="N53" s="29"/>
      <c r="O53" s="29"/>
      <c r="P53" s="56"/>
      <c r="Q53" s="29"/>
      <c r="R53" s="27"/>
    </row>
    <row r="54" spans="2:18" ht="13.5">
      <c r="B54" s="26"/>
      <c r="C54" s="29"/>
      <c r="D54" s="55"/>
      <c r="E54" s="29"/>
      <c r="F54" s="29"/>
      <c r="G54" s="29"/>
      <c r="H54" s="56"/>
      <c r="I54" s="29"/>
      <c r="J54" s="55"/>
      <c r="K54" s="29"/>
      <c r="L54" s="29"/>
      <c r="M54" s="29"/>
      <c r="N54" s="29"/>
      <c r="O54" s="29"/>
      <c r="P54" s="56"/>
      <c r="Q54" s="29"/>
      <c r="R54" s="27"/>
    </row>
    <row r="55" spans="2:18" ht="13.5">
      <c r="B55" s="26"/>
      <c r="C55" s="29"/>
      <c r="D55" s="55"/>
      <c r="E55" s="29"/>
      <c r="F55" s="29"/>
      <c r="G55" s="29"/>
      <c r="H55" s="56"/>
      <c r="I55" s="29"/>
      <c r="J55" s="55"/>
      <c r="K55" s="29"/>
      <c r="L55" s="29"/>
      <c r="M55" s="29"/>
      <c r="N55" s="29"/>
      <c r="O55" s="29"/>
      <c r="P55" s="56"/>
      <c r="Q55" s="29"/>
      <c r="R55" s="27"/>
    </row>
    <row r="56" spans="2:18" ht="13.5">
      <c r="B56" s="26"/>
      <c r="C56" s="29"/>
      <c r="D56" s="55"/>
      <c r="E56" s="29"/>
      <c r="F56" s="29"/>
      <c r="G56" s="29"/>
      <c r="H56" s="56"/>
      <c r="I56" s="29"/>
      <c r="J56" s="55"/>
      <c r="K56" s="29"/>
      <c r="L56" s="29"/>
      <c r="M56" s="29"/>
      <c r="N56" s="29"/>
      <c r="O56" s="29"/>
      <c r="P56" s="56"/>
      <c r="Q56" s="29"/>
      <c r="R56" s="27"/>
    </row>
    <row r="57" spans="2:18" ht="13.5">
      <c r="B57" s="26"/>
      <c r="C57" s="29"/>
      <c r="D57" s="55"/>
      <c r="E57" s="29"/>
      <c r="F57" s="29"/>
      <c r="G57" s="29"/>
      <c r="H57" s="56"/>
      <c r="I57" s="29"/>
      <c r="J57" s="55"/>
      <c r="K57" s="29"/>
      <c r="L57" s="29"/>
      <c r="M57" s="29"/>
      <c r="N57" s="29"/>
      <c r="O57" s="29"/>
      <c r="P57" s="56"/>
      <c r="Q57" s="29"/>
      <c r="R57" s="27"/>
    </row>
    <row r="58" spans="2:18" ht="13.5">
      <c r="B58" s="26"/>
      <c r="C58" s="29"/>
      <c r="D58" s="55"/>
      <c r="E58" s="29"/>
      <c r="F58" s="29"/>
      <c r="G58" s="29"/>
      <c r="H58" s="56"/>
      <c r="I58" s="29"/>
      <c r="J58" s="55"/>
      <c r="K58" s="29"/>
      <c r="L58" s="29"/>
      <c r="M58" s="29"/>
      <c r="N58" s="29"/>
      <c r="O58" s="29"/>
      <c r="P58" s="56"/>
      <c r="Q58" s="29"/>
      <c r="R58" s="27"/>
    </row>
    <row r="59" spans="2:18" s="1" customFormat="1">
      <c r="B59" s="37"/>
      <c r="C59" s="38"/>
      <c r="D59" s="57" t="s">
        <v>52</v>
      </c>
      <c r="E59" s="58"/>
      <c r="F59" s="58"/>
      <c r="G59" s="59" t="s">
        <v>53</v>
      </c>
      <c r="H59" s="60"/>
      <c r="I59" s="38"/>
      <c r="J59" s="57" t="s">
        <v>52</v>
      </c>
      <c r="K59" s="58"/>
      <c r="L59" s="58"/>
      <c r="M59" s="58"/>
      <c r="N59" s="59" t="s">
        <v>53</v>
      </c>
      <c r="O59" s="58"/>
      <c r="P59" s="60"/>
      <c r="Q59" s="38"/>
      <c r="R59" s="39"/>
    </row>
    <row r="60" spans="2:18" ht="13.5">
      <c r="B60" s="26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7"/>
    </row>
    <row r="61" spans="2:18" s="1" customFormat="1">
      <c r="B61" s="37"/>
      <c r="C61" s="38"/>
      <c r="D61" s="52" t="s">
        <v>54</v>
      </c>
      <c r="E61" s="53"/>
      <c r="F61" s="53"/>
      <c r="G61" s="53"/>
      <c r="H61" s="54"/>
      <c r="I61" s="38"/>
      <c r="J61" s="52" t="s">
        <v>55</v>
      </c>
      <c r="K61" s="53"/>
      <c r="L61" s="53"/>
      <c r="M61" s="53"/>
      <c r="N61" s="53"/>
      <c r="O61" s="53"/>
      <c r="P61" s="54"/>
      <c r="Q61" s="38"/>
      <c r="R61" s="39"/>
    </row>
    <row r="62" spans="2:18" ht="13.5">
      <c r="B62" s="26"/>
      <c r="C62" s="29"/>
      <c r="D62" s="55"/>
      <c r="E62" s="29"/>
      <c r="F62" s="29"/>
      <c r="G62" s="29"/>
      <c r="H62" s="56"/>
      <c r="I62" s="29"/>
      <c r="J62" s="55"/>
      <c r="K62" s="29"/>
      <c r="L62" s="29"/>
      <c r="M62" s="29"/>
      <c r="N62" s="29"/>
      <c r="O62" s="29"/>
      <c r="P62" s="56"/>
      <c r="Q62" s="29"/>
      <c r="R62" s="27"/>
    </row>
    <row r="63" spans="2:18" ht="13.5">
      <c r="B63" s="26"/>
      <c r="C63" s="29"/>
      <c r="D63" s="55"/>
      <c r="E63" s="29"/>
      <c r="F63" s="29"/>
      <c r="G63" s="29"/>
      <c r="H63" s="56"/>
      <c r="I63" s="29"/>
      <c r="J63" s="55"/>
      <c r="K63" s="29"/>
      <c r="L63" s="29"/>
      <c r="M63" s="29"/>
      <c r="N63" s="29"/>
      <c r="O63" s="29"/>
      <c r="P63" s="56"/>
      <c r="Q63" s="29"/>
      <c r="R63" s="27"/>
    </row>
    <row r="64" spans="2:18" ht="13.5">
      <c r="B64" s="26"/>
      <c r="C64" s="29"/>
      <c r="D64" s="55"/>
      <c r="E64" s="29"/>
      <c r="F64" s="29"/>
      <c r="G64" s="29"/>
      <c r="H64" s="56"/>
      <c r="I64" s="29"/>
      <c r="J64" s="55"/>
      <c r="K64" s="29"/>
      <c r="L64" s="29"/>
      <c r="M64" s="29"/>
      <c r="N64" s="29"/>
      <c r="O64" s="29"/>
      <c r="P64" s="56"/>
      <c r="Q64" s="29"/>
      <c r="R64" s="27"/>
    </row>
    <row r="65" spans="2:21" ht="13.5">
      <c r="B65" s="26"/>
      <c r="C65" s="29"/>
      <c r="D65" s="55"/>
      <c r="E65" s="29"/>
      <c r="F65" s="29"/>
      <c r="G65" s="29"/>
      <c r="H65" s="56"/>
      <c r="I65" s="29"/>
      <c r="J65" s="55"/>
      <c r="K65" s="29"/>
      <c r="L65" s="29"/>
      <c r="M65" s="29"/>
      <c r="N65" s="29"/>
      <c r="O65" s="29"/>
      <c r="P65" s="56"/>
      <c r="Q65" s="29"/>
      <c r="R65" s="27"/>
    </row>
    <row r="66" spans="2:21" ht="13.5">
      <c r="B66" s="26"/>
      <c r="C66" s="29"/>
      <c r="D66" s="55"/>
      <c r="E66" s="29"/>
      <c r="F66" s="29"/>
      <c r="G66" s="29"/>
      <c r="H66" s="56"/>
      <c r="I66" s="29"/>
      <c r="J66" s="55"/>
      <c r="K66" s="29"/>
      <c r="L66" s="29"/>
      <c r="M66" s="29"/>
      <c r="N66" s="29"/>
      <c r="O66" s="29"/>
      <c r="P66" s="56"/>
      <c r="Q66" s="29"/>
      <c r="R66" s="27"/>
    </row>
    <row r="67" spans="2:21" ht="13.5">
      <c r="B67" s="26"/>
      <c r="C67" s="29"/>
      <c r="D67" s="55"/>
      <c r="E67" s="29"/>
      <c r="F67" s="29"/>
      <c r="G67" s="29"/>
      <c r="H67" s="56"/>
      <c r="I67" s="29"/>
      <c r="J67" s="55"/>
      <c r="K67" s="29"/>
      <c r="L67" s="29"/>
      <c r="M67" s="29"/>
      <c r="N67" s="29"/>
      <c r="O67" s="29"/>
      <c r="P67" s="56"/>
      <c r="Q67" s="29"/>
      <c r="R67" s="27"/>
    </row>
    <row r="68" spans="2:21" ht="13.5">
      <c r="B68" s="26"/>
      <c r="C68" s="29"/>
      <c r="D68" s="55"/>
      <c r="E68" s="29"/>
      <c r="F68" s="29"/>
      <c r="G68" s="29"/>
      <c r="H68" s="56"/>
      <c r="I68" s="29"/>
      <c r="J68" s="55"/>
      <c r="K68" s="29"/>
      <c r="L68" s="29"/>
      <c r="M68" s="29"/>
      <c r="N68" s="29"/>
      <c r="O68" s="29"/>
      <c r="P68" s="56"/>
      <c r="Q68" s="29"/>
      <c r="R68" s="27"/>
    </row>
    <row r="69" spans="2:21" ht="13.5">
      <c r="B69" s="26"/>
      <c r="C69" s="29"/>
      <c r="D69" s="55"/>
      <c r="E69" s="29"/>
      <c r="F69" s="29"/>
      <c r="G69" s="29"/>
      <c r="H69" s="56"/>
      <c r="I69" s="29"/>
      <c r="J69" s="55"/>
      <c r="K69" s="29"/>
      <c r="L69" s="29"/>
      <c r="M69" s="29"/>
      <c r="N69" s="29"/>
      <c r="O69" s="29"/>
      <c r="P69" s="56"/>
      <c r="Q69" s="29"/>
      <c r="R69" s="27"/>
    </row>
    <row r="70" spans="2:21" s="1" customFormat="1">
      <c r="B70" s="37"/>
      <c r="C70" s="38"/>
      <c r="D70" s="57" t="s">
        <v>52</v>
      </c>
      <c r="E70" s="58"/>
      <c r="F70" s="58"/>
      <c r="G70" s="59" t="s">
        <v>53</v>
      </c>
      <c r="H70" s="60"/>
      <c r="I70" s="38"/>
      <c r="J70" s="57" t="s">
        <v>52</v>
      </c>
      <c r="K70" s="58"/>
      <c r="L70" s="58"/>
      <c r="M70" s="58"/>
      <c r="N70" s="59" t="s">
        <v>53</v>
      </c>
      <c r="O70" s="58"/>
      <c r="P70" s="60"/>
      <c r="Q70" s="38"/>
      <c r="R70" s="39"/>
    </row>
    <row r="71" spans="2:21" s="1" customFormat="1" ht="14.45" customHeight="1"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3"/>
    </row>
    <row r="75" spans="2:21" s="1" customFormat="1" ht="6.95" customHeight="1">
      <c r="B75" s="128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30"/>
    </row>
    <row r="76" spans="2:21" s="1" customFormat="1" ht="36.950000000000003" customHeight="1">
      <c r="B76" s="37"/>
      <c r="C76" s="225" t="s">
        <v>114</v>
      </c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39"/>
      <c r="T76" s="131"/>
      <c r="U76" s="131"/>
    </row>
    <row r="77" spans="2:21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T77" s="131"/>
      <c r="U77" s="131"/>
    </row>
    <row r="78" spans="2:21" s="1" customFormat="1" ht="30" customHeight="1">
      <c r="B78" s="37"/>
      <c r="C78" s="33" t="s">
        <v>19</v>
      </c>
      <c r="D78" s="38"/>
      <c r="E78" s="38"/>
      <c r="F78" s="283" t="str">
        <f>F6</f>
        <v>Rekonstrukce bytu - 2. patro</v>
      </c>
      <c r="G78" s="284"/>
      <c r="H78" s="284"/>
      <c r="I78" s="284"/>
      <c r="J78" s="284"/>
      <c r="K78" s="284"/>
      <c r="L78" s="284"/>
      <c r="M78" s="284"/>
      <c r="N78" s="284"/>
      <c r="O78" s="284"/>
      <c r="P78" s="284"/>
      <c r="Q78" s="38"/>
      <c r="R78" s="39"/>
      <c r="T78" s="131"/>
      <c r="U78" s="131"/>
    </row>
    <row r="79" spans="2:21" s="1" customFormat="1" ht="36.950000000000003" customHeight="1">
      <c r="B79" s="37"/>
      <c r="C79" s="71" t="s">
        <v>111</v>
      </c>
      <c r="D79" s="38"/>
      <c r="E79" s="38"/>
      <c r="F79" s="239" t="str">
        <f>F7</f>
        <v>2018/008/d - ZTI</v>
      </c>
      <c r="G79" s="285"/>
      <c r="H79" s="285"/>
      <c r="I79" s="285"/>
      <c r="J79" s="285"/>
      <c r="K79" s="285"/>
      <c r="L79" s="285"/>
      <c r="M79" s="285"/>
      <c r="N79" s="285"/>
      <c r="O79" s="285"/>
      <c r="P79" s="285"/>
      <c r="Q79" s="38"/>
      <c r="R79" s="39"/>
      <c r="T79" s="131"/>
      <c r="U79" s="131"/>
    </row>
    <row r="80" spans="2:21" s="1" customFormat="1" ht="6.95" customHeight="1"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T80" s="131"/>
      <c r="U80" s="131"/>
    </row>
    <row r="81" spans="2:65" s="1" customFormat="1" ht="18" customHeight="1">
      <c r="B81" s="37"/>
      <c r="C81" s="33" t="s">
        <v>24</v>
      </c>
      <c r="D81" s="38"/>
      <c r="E81" s="38"/>
      <c r="F81" s="31" t="str">
        <f>F9</f>
        <v xml:space="preserve"> </v>
      </c>
      <c r="G81" s="38"/>
      <c r="H81" s="38"/>
      <c r="I81" s="38"/>
      <c r="J81" s="38"/>
      <c r="K81" s="33" t="s">
        <v>26</v>
      </c>
      <c r="L81" s="38"/>
      <c r="M81" s="287">
        <f>IF(O9="","",O9)</f>
        <v>45260</v>
      </c>
      <c r="N81" s="287"/>
      <c r="O81" s="287"/>
      <c r="P81" s="287"/>
      <c r="Q81" s="38"/>
      <c r="R81" s="39"/>
      <c r="T81" s="131"/>
      <c r="U81" s="131"/>
    </row>
    <row r="82" spans="2:65" s="1" customFormat="1" ht="6.95" customHeight="1"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T82" s="131"/>
      <c r="U82" s="131"/>
    </row>
    <row r="83" spans="2:65" s="1" customFormat="1">
      <c r="B83" s="37"/>
      <c r="C83" s="33" t="s">
        <v>27</v>
      </c>
      <c r="D83" s="38"/>
      <c r="E83" s="38"/>
      <c r="F83" s="31" t="str">
        <f>E12</f>
        <v xml:space="preserve"> </v>
      </c>
      <c r="G83" s="38"/>
      <c r="H83" s="38"/>
      <c r="I83" s="38"/>
      <c r="J83" s="38"/>
      <c r="K83" s="33" t="s">
        <v>32</v>
      </c>
      <c r="L83" s="38"/>
      <c r="M83" s="229" t="str">
        <f>E18</f>
        <v xml:space="preserve"> </v>
      </c>
      <c r="N83" s="229"/>
      <c r="O83" s="229"/>
      <c r="P83" s="229"/>
      <c r="Q83" s="229"/>
      <c r="R83" s="39"/>
      <c r="T83" s="131"/>
      <c r="U83" s="131"/>
    </row>
    <row r="84" spans="2:65" s="1" customFormat="1" ht="14.45" customHeight="1">
      <c r="B84" s="37"/>
      <c r="C84" s="33" t="s">
        <v>30</v>
      </c>
      <c r="D84" s="38"/>
      <c r="E84" s="38"/>
      <c r="F84" s="31" t="str">
        <f>IF(E15="","",E15)</f>
        <v>Vyplň údaj</v>
      </c>
      <c r="G84" s="38"/>
      <c r="H84" s="38"/>
      <c r="I84" s="38"/>
      <c r="J84" s="38"/>
      <c r="K84" s="33" t="s">
        <v>34</v>
      </c>
      <c r="L84" s="38"/>
      <c r="M84" s="229" t="str">
        <f>E21</f>
        <v>www.rozpocty-staveb.cz</v>
      </c>
      <c r="N84" s="229"/>
      <c r="O84" s="229"/>
      <c r="P84" s="229"/>
      <c r="Q84" s="229"/>
      <c r="R84" s="39"/>
      <c r="T84" s="131"/>
      <c r="U84" s="131"/>
    </row>
    <row r="85" spans="2:65" s="1" customFormat="1" ht="10.35" customHeight="1"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T85" s="131"/>
      <c r="U85" s="131"/>
    </row>
    <row r="86" spans="2:65" s="1" customFormat="1" ht="29.25" customHeight="1">
      <c r="B86" s="37"/>
      <c r="C86" s="294" t="s">
        <v>115</v>
      </c>
      <c r="D86" s="295"/>
      <c r="E86" s="295"/>
      <c r="F86" s="295"/>
      <c r="G86" s="295"/>
      <c r="H86" s="120"/>
      <c r="I86" s="120"/>
      <c r="J86" s="120"/>
      <c r="K86" s="120"/>
      <c r="L86" s="120"/>
      <c r="M86" s="120"/>
      <c r="N86" s="294" t="s">
        <v>116</v>
      </c>
      <c r="O86" s="295"/>
      <c r="P86" s="295"/>
      <c r="Q86" s="295"/>
      <c r="R86" s="39"/>
      <c r="T86" s="131"/>
      <c r="U86" s="131"/>
    </row>
    <row r="87" spans="2:65" s="1" customFormat="1" ht="10.35" customHeight="1"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9"/>
      <c r="T87" s="131"/>
      <c r="U87" s="131"/>
    </row>
    <row r="88" spans="2:65" s="1" customFormat="1" ht="29.25" customHeight="1">
      <c r="B88" s="37"/>
      <c r="C88" s="132" t="s">
        <v>117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233">
        <f>N119</f>
        <v>0</v>
      </c>
      <c r="O88" s="296"/>
      <c r="P88" s="296"/>
      <c r="Q88" s="296"/>
      <c r="R88" s="39"/>
      <c r="T88" s="131"/>
      <c r="U88" s="131"/>
      <c r="AU88" s="22" t="s">
        <v>118</v>
      </c>
    </row>
    <row r="89" spans="2:65" s="6" customFormat="1" ht="24.95" customHeight="1">
      <c r="B89" s="133"/>
      <c r="C89" s="134"/>
      <c r="D89" s="135" t="s">
        <v>124</v>
      </c>
      <c r="E89" s="134"/>
      <c r="F89" s="134"/>
      <c r="G89" s="134"/>
      <c r="H89" s="134"/>
      <c r="I89" s="134"/>
      <c r="J89" s="134"/>
      <c r="K89" s="134"/>
      <c r="L89" s="134"/>
      <c r="M89" s="134"/>
      <c r="N89" s="281">
        <f>N120</f>
        <v>0</v>
      </c>
      <c r="O89" s="297"/>
      <c r="P89" s="297"/>
      <c r="Q89" s="297"/>
      <c r="R89" s="136"/>
      <c r="T89" s="137"/>
      <c r="U89" s="137"/>
    </row>
    <row r="90" spans="2:65" s="7" customFormat="1" ht="19.899999999999999" customHeight="1">
      <c r="B90" s="138"/>
      <c r="C90" s="139"/>
      <c r="D90" s="108" t="s">
        <v>541</v>
      </c>
      <c r="E90" s="139"/>
      <c r="F90" s="139"/>
      <c r="G90" s="139"/>
      <c r="H90" s="139"/>
      <c r="I90" s="139"/>
      <c r="J90" s="139"/>
      <c r="K90" s="139"/>
      <c r="L90" s="139"/>
      <c r="M90" s="139"/>
      <c r="N90" s="230">
        <f>N121</f>
        <v>0</v>
      </c>
      <c r="O90" s="298"/>
      <c r="P90" s="298"/>
      <c r="Q90" s="298"/>
      <c r="R90" s="140"/>
      <c r="T90" s="141"/>
      <c r="U90" s="141"/>
    </row>
    <row r="91" spans="2:65" s="7" customFormat="1" ht="19.899999999999999" customHeight="1">
      <c r="B91" s="138"/>
      <c r="C91" s="139"/>
      <c r="D91" s="108" t="s">
        <v>542</v>
      </c>
      <c r="E91" s="139"/>
      <c r="F91" s="139"/>
      <c r="G91" s="139"/>
      <c r="H91" s="139"/>
      <c r="I91" s="139"/>
      <c r="J91" s="139"/>
      <c r="K91" s="139"/>
      <c r="L91" s="139"/>
      <c r="M91" s="139"/>
      <c r="N91" s="230">
        <f>N126</f>
        <v>0</v>
      </c>
      <c r="O91" s="298"/>
      <c r="P91" s="298"/>
      <c r="Q91" s="298"/>
      <c r="R91" s="140"/>
      <c r="T91" s="141"/>
      <c r="U91" s="141"/>
    </row>
    <row r="92" spans="2:65" s="7" customFormat="1" ht="19.899999999999999" customHeight="1">
      <c r="B92" s="138"/>
      <c r="C92" s="139"/>
      <c r="D92" s="108" t="s">
        <v>126</v>
      </c>
      <c r="E92" s="139"/>
      <c r="F92" s="139"/>
      <c r="G92" s="139"/>
      <c r="H92" s="139"/>
      <c r="I92" s="139"/>
      <c r="J92" s="139"/>
      <c r="K92" s="139"/>
      <c r="L92" s="139"/>
      <c r="M92" s="139"/>
      <c r="N92" s="230">
        <f>N129</f>
        <v>0</v>
      </c>
      <c r="O92" s="298"/>
      <c r="P92" s="298"/>
      <c r="Q92" s="298"/>
      <c r="R92" s="140"/>
      <c r="T92" s="141"/>
      <c r="U92" s="141"/>
    </row>
    <row r="93" spans="2:65" s="1" customFormat="1" ht="21.75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  <c r="T93" s="131"/>
      <c r="U93" s="131"/>
    </row>
    <row r="94" spans="2:65" s="1" customFormat="1" ht="29.25" customHeight="1">
      <c r="B94" s="37"/>
      <c r="C94" s="132" t="s">
        <v>133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296">
        <f>ROUND(N95+N96+N97+N98+N99+N100,2)</f>
        <v>0</v>
      </c>
      <c r="O94" s="299"/>
      <c r="P94" s="299"/>
      <c r="Q94" s="299"/>
      <c r="R94" s="39"/>
      <c r="T94" s="142"/>
      <c r="U94" s="143" t="s">
        <v>40</v>
      </c>
    </row>
    <row r="95" spans="2:65" s="1" customFormat="1" ht="18" customHeight="1">
      <c r="B95" s="37"/>
      <c r="C95" s="38"/>
      <c r="D95" s="241" t="s">
        <v>134</v>
      </c>
      <c r="E95" s="242"/>
      <c r="F95" s="242"/>
      <c r="G95" s="242"/>
      <c r="H95" s="242"/>
      <c r="I95" s="38"/>
      <c r="J95" s="38"/>
      <c r="K95" s="38"/>
      <c r="L95" s="38"/>
      <c r="M95" s="38"/>
      <c r="N95" s="243">
        <f>ROUND(N88*T95,2)</f>
        <v>0</v>
      </c>
      <c r="O95" s="230"/>
      <c r="P95" s="230"/>
      <c r="Q95" s="230"/>
      <c r="R95" s="39"/>
      <c r="S95" s="144"/>
      <c r="T95" s="145"/>
      <c r="U95" s="146" t="s">
        <v>41</v>
      </c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7" t="s">
        <v>135</v>
      </c>
      <c r="AZ95" s="144"/>
      <c r="BA95" s="144"/>
      <c r="BB95" s="144"/>
      <c r="BC95" s="144"/>
      <c r="BD95" s="144"/>
      <c r="BE95" s="148">
        <f t="shared" ref="BE95:BE100" si="0">IF(U95="základní",N95,0)</f>
        <v>0</v>
      </c>
      <c r="BF95" s="148">
        <f t="shared" ref="BF95:BF100" si="1">IF(U95="snížená",N95,0)</f>
        <v>0</v>
      </c>
      <c r="BG95" s="148">
        <f t="shared" ref="BG95:BG100" si="2">IF(U95="zákl. přenesená",N95,0)</f>
        <v>0</v>
      </c>
      <c r="BH95" s="148">
        <f t="shared" ref="BH95:BH100" si="3">IF(U95="sníž. přenesená",N95,0)</f>
        <v>0</v>
      </c>
      <c r="BI95" s="148">
        <f t="shared" ref="BI95:BI100" si="4">IF(U95="nulová",N95,0)</f>
        <v>0</v>
      </c>
      <c r="BJ95" s="147" t="s">
        <v>84</v>
      </c>
      <c r="BK95" s="144"/>
      <c r="BL95" s="144"/>
      <c r="BM95" s="144"/>
    </row>
    <row r="96" spans="2:65" s="1" customFormat="1" ht="18" customHeight="1">
      <c r="B96" s="37"/>
      <c r="C96" s="38"/>
      <c r="D96" s="241" t="s">
        <v>136</v>
      </c>
      <c r="E96" s="242"/>
      <c r="F96" s="242"/>
      <c r="G96" s="242"/>
      <c r="H96" s="242"/>
      <c r="I96" s="38"/>
      <c r="J96" s="38"/>
      <c r="K96" s="38"/>
      <c r="L96" s="38"/>
      <c r="M96" s="38"/>
      <c r="N96" s="243">
        <f>ROUND(N88*T96,2)</f>
        <v>0</v>
      </c>
      <c r="O96" s="230"/>
      <c r="P96" s="230"/>
      <c r="Q96" s="230"/>
      <c r="R96" s="39"/>
      <c r="S96" s="144"/>
      <c r="T96" s="145"/>
      <c r="U96" s="146" t="s">
        <v>41</v>
      </c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7" t="s">
        <v>135</v>
      </c>
      <c r="AZ96" s="144"/>
      <c r="BA96" s="144"/>
      <c r="BB96" s="144"/>
      <c r="BC96" s="144"/>
      <c r="BD96" s="144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84</v>
      </c>
      <c r="BK96" s="144"/>
      <c r="BL96" s="144"/>
      <c r="BM96" s="144"/>
    </row>
    <row r="97" spans="2:65" s="1" customFormat="1" ht="18" customHeight="1">
      <c r="B97" s="37"/>
      <c r="C97" s="38"/>
      <c r="D97" s="241" t="s">
        <v>137</v>
      </c>
      <c r="E97" s="242"/>
      <c r="F97" s="242"/>
      <c r="G97" s="242"/>
      <c r="H97" s="242"/>
      <c r="I97" s="38"/>
      <c r="J97" s="38"/>
      <c r="K97" s="38"/>
      <c r="L97" s="38"/>
      <c r="M97" s="38"/>
      <c r="N97" s="243">
        <f>ROUND(N88*T97,2)</f>
        <v>0</v>
      </c>
      <c r="O97" s="230"/>
      <c r="P97" s="230"/>
      <c r="Q97" s="230"/>
      <c r="R97" s="39"/>
      <c r="S97" s="144"/>
      <c r="T97" s="145"/>
      <c r="U97" s="146" t="s">
        <v>41</v>
      </c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7" t="s">
        <v>135</v>
      </c>
      <c r="AZ97" s="144"/>
      <c r="BA97" s="144"/>
      <c r="BB97" s="144"/>
      <c r="BC97" s="144"/>
      <c r="BD97" s="144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84</v>
      </c>
      <c r="BK97" s="144"/>
      <c r="BL97" s="144"/>
      <c r="BM97" s="144"/>
    </row>
    <row r="98" spans="2:65" s="1" customFormat="1" ht="18" customHeight="1">
      <c r="B98" s="37"/>
      <c r="C98" s="38"/>
      <c r="D98" s="241" t="s">
        <v>138</v>
      </c>
      <c r="E98" s="242"/>
      <c r="F98" s="242"/>
      <c r="G98" s="242"/>
      <c r="H98" s="242"/>
      <c r="I98" s="38"/>
      <c r="J98" s="38"/>
      <c r="K98" s="38"/>
      <c r="L98" s="38"/>
      <c r="M98" s="38"/>
      <c r="N98" s="243">
        <f>ROUND(N88*T98,2)</f>
        <v>0</v>
      </c>
      <c r="O98" s="230"/>
      <c r="P98" s="230"/>
      <c r="Q98" s="230"/>
      <c r="R98" s="39"/>
      <c r="S98" s="144"/>
      <c r="T98" s="145"/>
      <c r="U98" s="146" t="s">
        <v>41</v>
      </c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7" t="s">
        <v>135</v>
      </c>
      <c r="AZ98" s="144"/>
      <c r="BA98" s="144"/>
      <c r="BB98" s="144"/>
      <c r="BC98" s="144"/>
      <c r="BD98" s="144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84</v>
      </c>
      <c r="BK98" s="144"/>
      <c r="BL98" s="144"/>
      <c r="BM98" s="144"/>
    </row>
    <row r="99" spans="2:65" s="1" customFormat="1" ht="18" customHeight="1">
      <c r="B99" s="37"/>
      <c r="C99" s="38"/>
      <c r="D99" s="241" t="s">
        <v>139</v>
      </c>
      <c r="E99" s="242"/>
      <c r="F99" s="242"/>
      <c r="G99" s="242"/>
      <c r="H99" s="242"/>
      <c r="I99" s="38"/>
      <c r="J99" s="38"/>
      <c r="K99" s="38"/>
      <c r="L99" s="38"/>
      <c r="M99" s="38"/>
      <c r="N99" s="243">
        <f>ROUND(N88*T99,2)</f>
        <v>0</v>
      </c>
      <c r="O99" s="230"/>
      <c r="P99" s="230"/>
      <c r="Q99" s="230"/>
      <c r="R99" s="39"/>
      <c r="S99" s="144"/>
      <c r="T99" s="145"/>
      <c r="U99" s="146" t="s">
        <v>41</v>
      </c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7" t="s">
        <v>135</v>
      </c>
      <c r="AZ99" s="144"/>
      <c r="BA99" s="144"/>
      <c r="BB99" s="144"/>
      <c r="BC99" s="144"/>
      <c r="BD99" s="144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84</v>
      </c>
      <c r="BK99" s="144"/>
      <c r="BL99" s="144"/>
      <c r="BM99" s="144"/>
    </row>
    <row r="100" spans="2:65" s="1" customFormat="1" ht="18" customHeight="1">
      <c r="B100" s="37"/>
      <c r="C100" s="38"/>
      <c r="D100" s="108" t="s">
        <v>140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243">
        <f>ROUND(N88*T100,2)</f>
        <v>0</v>
      </c>
      <c r="O100" s="230"/>
      <c r="P100" s="230"/>
      <c r="Q100" s="230"/>
      <c r="R100" s="39"/>
      <c r="S100" s="144"/>
      <c r="T100" s="149"/>
      <c r="U100" s="150" t="s">
        <v>41</v>
      </c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4"/>
      <c r="AT100" s="144"/>
      <c r="AU100" s="144"/>
      <c r="AV100" s="144"/>
      <c r="AW100" s="144"/>
      <c r="AX100" s="144"/>
      <c r="AY100" s="147" t="s">
        <v>141</v>
      </c>
      <c r="AZ100" s="144"/>
      <c r="BA100" s="144"/>
      <c r="BB100" s="144"/>
      <c r="BC100" s="144"/>
      <c r="BD100" s="144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84</v>
      </c>
      <c r="BK100" s="144"/>
      <c r="BL100" s="144"/>
      <c r="BM100" s="144"/>
    </row>
    <row r="101" spans="2:65" s="1" customFormat="1" ht="13.5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9"/>
      <c r="T101" s="131"/>
      <c r="U101" s="131"/>
    </row>
    <row r="102" spans="2:65" s="1" customFormat="1" ht="29.25" customHeight="1">
      <c r="B102" s="37"/>
      <c r="C102" s="119" t="s">
        <v>103</v>
      </c>
      <c r="D102" s="120"/>
      <c r="E102" s="120"/>
      <c r="F102" s="120"/>
      <c r="G102" s="120"/>
      <c r="H102" s="120"/>
      <c r="I102" s="120"/>
      <c r="J102" s="120"/>
      <c r="K102" s="120"/>
      <c r="L102" s="255">
        <f>ROUND(SUM(N88+N94),2)</f>
        <v>0</v>
      </c>
      <c r="M102" s="255"/>
      <c r="N102" s="255"/>
      <c r="O102" s="255"/>
      <c r="P102" s="255"/>
      <c r="Q102" s="255"/>
      <c r="R102" s="39"/>
      <c r="T102" s="131"/>
      <c r="U102" s="131"/>
    </row>
    <row r="103" spans="2:65" s="1" customFormat="1" ht="6.95" customHeight="1">
      <c r="B103" s="61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3"/>
      <c r="T103" s="131"/>
      <c r="U103" s="131"/>
    </row>
    <row r="107" spans="2:65" s="1" customFormat="1" ht="6.95" customHeight="1">
      <c r="B107" s="64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6"/>
    </row>
    <row r="108" spans="2:65" s="1" customFormat="1" ht="36.950000000000003" customHeight="1">
      <c r="B108" s="37"/>
      <c r="C108" s="225" t="s">
        <v>142</v>
      </c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39"/>
    </row>
    <row r="109" spans="2:65" s="1" customFormat="1" ht="6.95" customHeight="1"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9"/>
    </row>
    <row r="110" spans="2:65" s="1" customFormat="1" ht="30" customHeight="1">
      <c r="B110" s="37"/>
      <c r="C110" s="33" t="s">
        <v>19</v>
      </c>
      <c r="D110" s="38"/>
      <c r="E110" s="38"/>
      <c r="F110" s="283" t="str">
        <f>F6</f>
        <v>Rekonstrukce bytu - 2. patro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38"/>
      <c r="R110" s="39"/>
    </row>
    <row r="111" spans="2:65" s="1" customFormat="1" ht="36.950000000000003" customHeight="1">
      <c r="B111" s="37"/>
      <c r="C111" s="71" t="s">
        <v>111</v>
      </c>
      <c r="D111" s="38"/>
      <c r="E111" s="38"/>
      <c r="F111" s="239" t="str">
        <f>F7</f>
        <v>2018/008/d - ZTI</v>
      </c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38"/>
      <c r="R111" s="39"/>
    </row>
    <row r="112" spans="2:65" s="1" customFormat="1" ht="6.95" customHeight="1"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9"/>
    </row>
    <row r="113" spans="2:65" s="1" customFormat="1" ht="18" customHeight="1">
      <c r="B113" s="37"/>
      <c r="C113" s="33" t="s">
        <v>24</v>
      </c>
      <c r="D113" s="38"/>
      <c r="E113" s="38"/>
      <c r="F113" s="31" t="str">
        <f>F9</f>
        <v xml:space="preserve"> </v>
      </c>
      <c r="G113" s="38"/>
      <c r="H113" s="38"/>
      <c r="I113" s="38"/>
      <c r="J113" s="38"/>
      <c r="K113" s="33" t="s">
        <v>26</v>
      </c>
      <c r="L113" s="38"/>
      <c r="M113" s="287">
        <f>IF(O9="","",O9)</f>
        <v>45260</v>
      </c>
      <c r="N113" s="287"/>
      <c r="O113" s="287"/>
      <c r="P113" s="287"/>
      <c r="Q113" s="38"/>
      <c r="R113" s="39"/>
    </row>
    <row r="114" spans="2:65" s="1" customFormat="1" ht="6.95" customHeight="1"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9"/>
    </row>
    <row r="115" spans="2:65" s="1" customFormat="1">
      <c r="B115" s="37"/>
      <c r="C115" s="33" t="s">
        <v>27</v>
      </c>
      <c r="D115" s="38"/>
      <c r="E115" s="38"/>
      <c r="F115" s="31" t="str">
        <f>E12</f>
        <v xml:space="preserve"> </v>
      </c>
      <c r="G115" s="38"/>
      <c r="H115" s="38"/>
      <c r="I115" s="38"/>
      <c r="J115" s="38"/>
      <c r="K115" s="33" t="s">
        <v>32</v>
      </c>
      <c r="L115" s="38"/>
      <c r="M115" s="229" t="str">
        <f>E18</f>
        <v xml:space="preserve"> </v>
      </c>
      <c r="N115" s="229"/>
      <c r="O115" s="229"/>
      <c r="P115" s="229"/>
      <c r="Q115" s="229"/>
      <c r="R115" s="39"/>
    </row>
    <row r="116" spans="2:65" s="1" customFormat="1" ht="14.45" customHeight="1">
      <c r="B116" s="37"/>
      <c r="C116" s="33" t="s">
        <v>30</v>
      </c>
      <c r="D116" s="38"/>
      <c r="E116" s="38"/>
      <c r="F116" s="31" t="str">
        <f>IF(E15="","",E15)</f>
        <v>Vyplň údaj</v>
      </c>
      <c r="G116" s="38"/>
      <c r="H116" s="38"/>
      <c r="I116" s="38"/>
      <c r="J116" s="38"/>
      <c r="K116" s="33" t="s">
        <v>34</v>
      </c>
      <c r="L116" s="38"/>
      <c r="M116" s="229" t="str">
        <f>E21</f>
        <v>www.rozpocty-staveb.cz</v>
      </c>
      <c r="N116" s="229"/>
      <c r="O116" s="229"/>
      <c r="P116" s="229"/>
      <c r="Q116" s="229"/>
      <c r="R116" s="39"/>
    </row>
    <row r="117" spans="2:65" s="1" customFormat="1" ht="10.35" customHeight="1"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9"/>
    </row>
    <row r="118" spans="2:65" s="8" customFormat="1" ht="29.25" customHeight="1">
      <c r="B118" s="151"/>
      <c r="C118" s="152" t="s">
        <v>143</v>
      </c>
      <c r="D118" s="153" t="s">
        <v>144</v>
      </c>
      <c r="E118" s="153" t="s">
        <v>58</v>
      </c>
      <c r="F118" s="300" t="s">
        <v>145</v>
      </c>
      <c r="G118" s="300"/>
      <c r="H118" s="300"/>
      <c r="I118" s="300"/>
      <c r="J118" s="153" t="s">
        <v>146</v>
      </c>
      <c r="K118" s="153" t="s">
        <v>147</v>
      </c>
      <c r="L118" s="300" t="s">
        <v>148</v>
      </c>
      <c r="M118" s="300"/>
      <c r="N118" s="300" t="s">
        <v>116</v>
      </c>
      <c r="O118" s="300"/>
      <c r="P118" s="300"/>
      <c r="Q118" s="301"/>
      <c r="R118" s="154"/>
      <c r="T118" s="82" t="s">
        <v>149</v>
      </c>
      <c r="U118" s="83" t="s">
        <v>40</v>
      </c>
      <c r="V118" s="83" t="s">
        <v>150</v>
      </c>
      <c r="W118" s="83" t="s">
        <v>151</v>
      </c>
      <c r="X118" s="83" t="s">
        <v>152</v>
      </c>
      <c r="Y118" s="83" t="s">
        <v>153</v>
      </c>
      <c r="Z118" s="83" t="s">
        <v>154</v>
      </c>
      <c r="AA118" s="84" t="s">
        <v>155</v>
      </c>
    </row>
    <row r="119" spans="2:65" s="1" customFormat="1" ht="29.25" customHeight="1">
      <c r="B119" s="37"/>
      <c r="C119" s="86" t="s">
        <v>113</v>
      </c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02">
        <f>BK119</f>
        <v>0</v>
      </c>
      <c r="O119" s="303"/>
      <c r="P119" s="303"/>
      <c r="Q119" s="303"/>
      <c r="R119" s="39"/>
      <c r="T119" s="85"/>
      <c r="U119" s="53"/>
      <c r="V119" s="53"/>
      <c r="W119" s="155">
        <f>W120+W147</f>
        <v>0</v>
      </c>
      <c r="X119" s="53"/>
      <c r="Y119" s="155">
        <f>Y120+Y147</f>
        <v>0</v>
      </c>
      <c r="Z119" s="53"/>
      <c r="AA119" s="156">
        <f>AA120+AA147</f>
        <v>0</v>
      </c>
      <c r="AT119" s="22" t="s">
        <v>75</v>
      </c>
      <c r="AU119" s="22" t="s">
        <v>118</v>
      </c>
      <c r="BK119" s="157">
        <f>BK120+BK147</f>
        <v>0</v>
      </c>
    </row>
    <row r="120" spans="2:65" s="9" customFormat="1" ht="37.35" customHeight="1">
      <c r="B120" s="158"/>
      <c r="C120" s="159"/>
      <c r="D120" s="160" t="s">
        <v>124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80">
        <f>BK120</f>
        <v>0</v>
      </c>
      <c r="O120" s="281"/>
      <c r="P120" s="281"/>
      <c r="Q120" s="281"/>
      <c r="R120" s="161"/>
      <c r="T120" s="162"/>
      <c r="U120" s="159"/>
      <c r="V120" s="159"/>
      <c r="W120" s="163">
        <f>W121+W126+W129</f>
        <v>0</v>
      </c>
      <c r="X120" s="159"/>
      <c r="Y120" s="163">
        <f>Y121+Y126+Y129</f>
        <v>0</v>
      </c>
      <c r="Z120" s="159"/>
      <c r="AA120" s="164">
        <f>AA121+AA126+AA129</f>
        <v>0</v>
      </c>
      <c r="AR120" s="165" t="s">
        <v>109</v>
      </c>
      <c r="AT120" s="166" t="s">
        <v>75</v>
      </c>
      <c r="AU120" s="166" t="s">
        <v>76</v>
      </c>
      <c r="AY120" s="165" t="s">
        <v>156</v>
      </c>
      <c r="BK120" s="167">
        <f>BK121+BK126+BK129</f>
        <v>0</v>
      </c>
    </row>
    <row r="121" spans="2:65" s="9" customFormat="1" ht="19.899999999999999" customHeight="1">
      <c r="B121" s="158"/>
      <c r="C121" s="159"/>
      <c r="D121" s="168" t="s">
        <v>541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278">
        <f>BK121</f>
        <v>0</v>
      </c>
      <c r="O121" s="279"/>
      <c r="P121" s="279"/>
      <c r="Q121" s="279"/>
      <c r="R121" s="161"/>
      <c r="T121" s="162"/>
      <c r="U121" s="159"/>
      <c r="V121" s="159"/>
      <c r="W121" s="163">
        <f>SUM(W122:W125)</f>
        <v>0</v>
      </c>
      <c r="X121" s="159"/>
      <c r="Y121" s="163">
        <f>SUM(Y122:Y125)</f>
        <v>0</v>
      </c>
      <c r="Z121" s="159"/>
      <c r="AA121" s="164">
        <f>SUM(AA122:AA125)</f>
        <v>0</v>
      </c>
      <c r="AR121" s="165" t="s">
        <v>109</v>
      </c>
      <c r="AT121" s="166" t="s">
        <v>75</v>
      </c>
      <c r="AU121" s="166" t="s">
        <v>84</v>
      </c>
      <c r="AY121" s="165" t="s">
        <v>156</v>
      </c>
      <c r="BK121" s="167">
        <f>SUM(BK122:BK125)</f>
        <v>0</v>
      </c>
    </row>
    <row r="122" spans="2:65" s="1" customFormat="1" ht="25.5" customHeight="1">
      <c r="B122" s="37"/>
      <c r="C122" s="169" t="s">
        <v>84</v>
      </c>
      <c r="D122" s="169" t="s">
        <v>157</v>
      </c>
      <c r="E122" s="170" t="s">
        <v>543</v>
      </c>
      <c r="F122" s="265" t="s">
        <v>544</v>
      </c>
      <c r="G122" s="265"/>
      <c r="H122" s="265"/>
      <c r="I122" s="265"/>
      <c r="J122" s="171" t="s">
        <v>169</v>
      </c>
      <c r="K122" s="172">
        <v>5</v>
      </c>
      <c r="L122" s="266">
        <v>0</v>
      </c>
      <c r="M122" s="267"/>
      <c r="N122" s="275">
        <f>ROUND(L122*K122,2)</f>
        <v>0</v>
      </c>
      <c r="O122" s="275"/>
      <c r="P122" s="275"/>
      <c r="Q122" s="275"/>
      <c r="R122" s="39"/>
      <c r="T122" s="173" t="s">
        <v>22</v>
      </c>
      <c r="U122" s="46" t="s">
        <v>41</v>
      </c>
      <c r="V122" s="38"/>
      <c r="W122" s="174">
        <f>V122*K122</f>
        <v>0</v>
      </c>
      <c r="X122" s="174">
        <v>0</v>
      </c>
      <c r="Y122" s="174">
        <f>X122*K122</f>
        <v>0</v>
      </c>
      <c r="Z122" s="174">
        <v>0</v>
      </c>
      <c r="AA122" s="175">
        <f>Z122*K122</f>
        <v>0</v>
      </c>
      <c r="AR122" s="22" t="s">
        <v>215</v>
      </c>
      <c r="AT122" s="22" t="s">
        <v>157</v>
      </c>
      <c r="AU122" s="22" t="s">
        <v>109</v>
      </c>
      <c r="AY122" s="22" t="s">
        <v>156</v>
      </c>
      <c r="BE122" s="112">
        <f>IF(U122="základní",N122,0)</f>
        <v>0</v>
      </c>
      <c r="BF122" s="112">
        <f>IF(U122="snížená",N122,0)</f>
        <v>0</v>
      </c>
      <c r="BG122" s="112">
        <f>IF(U122="zákl. přenesená",N122,0)</f>
        <v>0</v>
      </c>
      <c r="BH122" s="112">
        <f>IF(U122="sníž. přenesená",N122,0)</f>
        <v>0</v>
      </c>
      <c r="BI122" s="112">
        <f>IF(U122="nulová",N122,0)</f>
        <v>0</v>
      </c>
      <c r="BJ122" s="22" t="s">
        <v>84</v>
      </c>
      <c r="BK122" s="112">
        <f>ROUND(L122*K122,2)</f>
        <v>0</v>
      </c>
      <c r="BL122" s="22" t="s">
        <v>215</v>
      </c>
      <c r="BM122" s="22" t="s">
        <v>545</v>
      </c>
    </row>
    <row r="123" spans="2:65" s="1" customFormat="1" ht="25.5" customHeight="1">
      <c r="B123" s="37"/>
      <c r="C123" s="169" t="s">
        <v>109</v>
      </c>
      <c r="D123" s="169" t="s">
        <v>157</v>
      </c>
      <c r="E123" s="170" t="s">
        <v>546</v>
      </c>
      <c r="F123" s="265" t="s">
        <v>547</v>
      </c>
      <c r="G123" s="265"/>
      <c r="H123" s="265"/>
      <c r="I123" s="265"/>
      <c r="J123" s="171" t="s">
        <v>169</v>
      </c>
      <c r="K123" s="172">
        <v>1</v>
      </c>
      <c r="L123" s="266">
        <v>0</v>
      </c>
      <c r="M123" s="267"/>
      <c r="N123" s="275">
        <f>ROUND(L123*K123,2)</f>
        <v>0</v>
      </c>
      <c r="O123" s="275"/>
      <c r="P123" s="275"/>
      <c r="Q123" s="275"/>
      <c r="R123" s="39"/>
      <c r="T123" s="173" t="s">
        <v>22</v>
      </c>
      <c r="U123" s="46" t="s">
        <v>41</v>
      </c>
      <c r="V123" s="38"/>
      <c r="W123" s="174">
        <f>V123*K123</f>
        <v>0</v>
      </c>
      <c r="X123" s="174">
        <v>0</v>
      </c>
      <c r="Y123" s="174">
        <f>X123*K123</f>
        <v>0</v>
      </c>
      <c r="Z123" s="174">
        <v>0</v>
      </c>
      <c r="AA123" s="175">
        <f>Z123*K123</f>
        <v>0</v>
      </c>
      <c r="AR123" s="22" t="s">
        <v>215</v>
      </c>
      <c r="AT123" s="22" t="s">
        <v>157</v>
      </c>
      <c r="AU123" s="22" t="s">
        <v>109</v>
      </c>
      <c r="AY123" s="22" t="s">
        <v>156</v>
      </c>
      <c r="BE123" s="112">
        <f>IF(U123="základní",N123,0)</f>
        <v>0</v>
      </c>
      <c r="BF123" s="112">
        <f>IF(U123="snížená",N123,0)</f>
        <v>0</v>
      </c>
      <c r="BG123" s="112">
        <f>IF(U123="zákl. přenesená",N123,0)</f>
        <v>0</v>
      </c>
      <c r="BH123" s="112">
        <f>IF(U123="sníž. přenesená",N123,0)</f>
        <v>0</v>
      </c>
      <c r="BI123" s="112">
        <f>IF(U123="nulová",N123,0)</f>
        <v>0</v>
      </c>
      <c r="BJ123" s="22" t="s">
        <v>84</v>
      </c>
      <c r="BK123" s="112">
        <f>ROUND(L123*K123,2)</f>
        <v>0</v>
      </c>
      <c r="BL123" s="22" t="s">
        <v>215</v>
      </c>
      <c r="BM123" s="22" t="s">
        <v>548</v>
      </c>
    </row>
    <row r="124" spans="2:65" s="1" customFormat="1" ht="25.5" customHeight="1">
      <c r="B124" s="37"/>
      <c r="C124" s="169" t="s">
        <v>174</v>
      </c>
      <c r="D124" s="169" t="s">
        <v>157</v>
      </c>
      <c r="E124" s="170" t="s">
        <v>549</v>
      </c>
      <c r="F124" s="265" t="s">
        <v>550</v>
      </c>
      <c r="G124" s="265"/>
      <c r="H124" s="265"/>
      <c r="I124" s="265"/>
      <c r="J124" s="171" t="s">
        <v>397</v>
      </c>
      <c r="K124" s="172">
        <v>3</v>
      </c>
      <c r="L124" s="266">
        <v>0</v>
      </c>
      <c r="M124" s="267"/>
      <c r="N124" s="275">
        <f>ROUND(L124*K124,2)</f>
        <v>0</v>
      </c>
      <c r="O124" s="275"/>
      <c r="P124" s="275"/>
      <c r="Q124" s="275"/>
      <c r="R124" s="39"/>
      <c r="T124" s="173" t="s">
        <v>22</v>
      </c>
      <c r="U124" s="46" t="s">
        <v>41</v>
      </c>
      <c r="V124" s="38"/>
      <c r="W124" s="174">
        <f>V124*K124</f>
        <v>0</v>
      </c>
      <c r="X124" s="174">
        <v>0</v>
      </c>
      <c r="Y124" s="174">
        <f>X124*K124</f>
        <v>0</v>
      </c>
      <c r="Z124" s="174">
        <v>0</v>
      </c>
      <c r="AA124" s="175">
        <f>Z124*K124</f>
        <v>0</v>
      </c>
      <c r="AR124" s="22" t="s">
        <v>215</v>
      </c>
      <c r="AT124" s="22" t="s">
        <v>157</v>
      </c>
      <c r="AU124" s="22" t="s">
        <v>109</v>
      </c>
      <c r="AY124" s="22" t="s">
        <v>156</v>
      </c>
      <c r="BE124" s="112">
        <f>IF(U124="základní",N124,0)</f>
        <v>0</v>
      </c>
      <c r="BF124" s="112">
        <f>IF(U124="snížená",N124,0)</f>
        <v>0</v>
      </c>
      <c r="BG124" s="112">
        <f>IF(U124="zákl. přenesená",N124,0)</f>
        <v>0</v>
      </c>
      <c r="BH124" s="112">
        <f>IF(U124="sníž. přenesená",N124,0)</f>
        <v>0</v>
      </c>
      <c r="BI124" s="112">
        <f>IF(U124="nulová",N124,0)</f>
        <v>0</v>
      </c>
      <c r="BJ124" s="22" t="s">
        <v>84</v>
      </c>
      <c r="BK124" s="112">
        <f>ROUND(L124*K124,2)</f>
        <v>0</v>
      </c>
      <c r="BL124" s="22" t="s">
        <v>215</v>
      </c>
      <c r="BM124" s="22" t="s">
        <v>551</v>
      </c>
    </row>
    <row r="125" spans="2:65" s="1" customFormat="1" ht="25.5" customHeight="1">
      <c r="B125" s="37"/>
      <c r="C125" s="169" t="s">
        <v>161</v>
      </c>
      <c r="D125" s="169" t="s">
        <v>157</v>
      </c>
      <c r="E125" s="170" t="s">
        <v>552</v>
      </c>
      <c r="F125" s="265" t="s">
        <v>553</v>
      </c>
      <c r="G125" s="265"/>
      <c r="H125" s="265"/>
      <c r="I125" s="265"/>
      <c r="J125" s="171" t="s">
        <v>397</v>
      </c>
      <c r="K125" s="172">
        <v>1</v>
      </c>
      <c r="L125" s="266">
        <v>0</v>
      </c>
      <c r="M125" s="267"/>
      <c r="N125" s="275">
        <f>ROUND(L125*K125,2)</f>
        <v>0</v>
      </c>
      <c r="O125" s="275"/>
      <c r="P125" s="275"/>
      <c r="Q125" s="275"/>
      <c r="R125" s="39"/>
      <c r="T125" s="173" t="s">
        <v>22</v>
      </c>
      <c r="U125" s="46" t="s">
        <v>41</v>
      </c>
      <c r="V125" s="38"/>
      <c r="W125" s="174">
        <f>V125*K125</f>
        <v>0</v>
      </c>
      <c r="X125" s="174">
        <v>0</v>
      </c>
      <c r="Y125" s="174">
        <f>X125*K125</f>
        <v>0</v>
      </c>
      <c r="Z125" s="174">
        <v>0</v>
      </c>
      <c r="AA125" s="175">
        <f>Z125*K125</f>
        <v>0</v>
      </c>
      <c r="AR125" s="22" t="s">
        <v>215</v>
      </c>
      <c r="AT125" s="22" t="s">
        <v>157</v>
      </c>
      <c r="AU125" s="22" t="s">
        <v>109</v>
      </c>
      <c r="AY125" s="22" t="s">
        <v>156</v>
      </c>
      <c r="BE125" s="112">
        <f>IF(U125="základní",N125,0)</f>
        <v>0</v>
      </c>
      <c r="BF125" s="112">
        <f>IF(U125="snížená",N125,0)</f>
        <v>0</v>
      </c>
      <c r="BG125" s="112">
        <f>IF(U125="zákl. přenesená",N125,0)</f>
        <v>0</v>
      </c>
      <c r="BH125" s="112">
        <f>IF(U125="sníž. přenesená",N125,0)</f>
        <v>0</v>
      </c>
      <c r="BI125" s="112">
        <f>IF(U125="nulová",N125,0)</f>
        <v>0</v>
      </c>
      <c r="BJ125" s="22" t="s">
        <v>84</v>
      </c>
      <c r="BK125" s="112">
        <f>ROUND(L125*K125,2)</f>
        <v>0</v>
      </c>
      <c r="BL125" s="22" t="s">
        <v>215</v>
      </c>
      <c r="BM125" s="22" t="s">
        <v>554</v>
      </c>
    </row>
    <row r="126" spans="2:65" s="9" customFormat="1" ht="29.85" customHeight="1">
      <c r="B126" s="158"/>
      <c r="C126" s="159"/>
      <c r="D126" s="168" t="s">
        <v>542</v>
      </c>
      <c r="E126" s="168"/>
      <c r="F126" s="168"/>
      <c r="G126" s="168"/>
      <c r="H126" s="168"/>
      <c r="I126" s="168"/>
      <c r="J126" s="168"/>
      <c r="K126" s="168"/>
      <c r="L126" s="168"/>
      <c r="M126" s="168"/>
      <c r="N126" s="276">
        <f>BK126</f>
        <v>0</v>
      </c>
      <c r="O126" s="277"/>
      <c r="P126" s="277"/>
      <c r="Q126" s="277"/>
      <c r="R126" s="161"/>
      <c r="T126" s="162"/>
      <c r="U126" s="159"/>
      <c r="V126" s="159"/>
      <c r="W126" s="163">
        <f>SUM(W127:W128)</f>
        <v>0</v>
      </c>
      <c r="X126" s="159"/>
      <c r="Y126" s="163">
        <f>SUM(Y127:Y128)</f>
        <v>0</v>
      </c>
      <c r="Z126" s="159"/>
      <c r="AA126" s="164">
        <f>SUM(AA127:AA128)</f>
        <v>0</v>
      </c>
      <c r="AR126" s="165" t="s">
        <v>109</v>
      </c>
      <c r="AT126" s="166" t="s">
        <v>75</v>
      </c>
      <c r="AU126" s="166" t="s">
        <v>84</v>
      </c>
      <c r="AY126" s="165" t="s">
        <v>156</v>
      </c>
      <c r="BK126" s="167">
        <f>SUM(BK127:BK128)</f>
        <v>0</v>
      </c>
    </row>
    <row r="127" spans="2:65" s="1" customFormat="1" ht="25.5" customHeight="1">
      <c r="B127" s="37"/>
      <c r="C127" s="169" t="s">
        <v>185</v>
      </c>
      <c r="D127" s="169" t="s">
        <v>157</v>
      </c>
      <c r="E127" s="170" t="s">
        <v>555</v>
      </c>
      <c r="F127" s="265" t="s">
        <v>556</v>
      </c>
      <c r="G127" s="265"/>
      <c r="H127" s="265"/>
      <c r="I127" s="265"/>
      <c r="J127" s="171" t="s">
        <v>169</v>
      </c>
      <c r="K127" s="172">
        <v>20</v>
      </c>
      <c r="L127" s="266">
        <v>0</v>
      </c>
      <c r="M127" s="267"/>
      <c r="N127" s="275">
        <f>ROUND(L127*K127,2)</f>
        <v>0</v>
      </c>
      <c r="O127" s="275"/>
      <c r="P127" s="275"/>
      <c r="Q127" s="275"/>
      <c r="R127" s="39"/>
      <c r="T127" s="173" t="s">
        <v>22</v>
      </c>
      <c r="U127" s="46" t="s">
        <v>41</v>
      </c>
      <c r="V127" s="38"/>
      <c r="W127" s="174">
        <f>V127*K127</f>
        <v>0</v>
      </c>
      <c r="X127" s="174">
        <v>0</v>
      </c>
      <c r="Y127" s="174">
        <f>X127*K127</f>
        <v>0</v>
      </c>
      <c r="Z127" s="174">
        <v>0</v>
      </c>
      <c r="AA127" s="175">
        <f>Z127*K127</f>
        <v>0</v>
      </c>
      <c r="AR127" s="22" t="s">
        <v>215</v>
      </c>
      <c r="AT127" s="22" t="s">
        <v>157</v>
      </c>
      <c r="AU127" s="22" t="s">
        <v>109</v>
      </c>
      <c r="AY127" s="22" t="s">
        <v>156</v>
      </c>
      <c r="BE127" s="112">
        <f>IF(U127="základní",N127,0)</f>
        <v>0</v>
      </c>
      <c r="BF127" s="112">
        <f>IF(U127="snížená",N127,0)</f>
        <v>0</v>
      </c>
      <c r="BG127" s="112">
        <f>IF(U127="zákl. přenesená",N127,0)</f>
        <v>0</v>
      </c>
      <c r="BH127" s="112">
        <f>IF(U127="sníž. přenesená",N127,0)</f>
        <v>0</v>
      </c>
      <c r="BI127" s="112">
        <f>IF(U127="nulová",N127,0)</f>
        <v>0</v>
      </c>
      <c r="BJ127" s="22" t="s">
        <v>84</v>
      </c>
      <c r="BK127" s="112">
        <f>ROUND(L127*K127,2)</f>
        <v>0</v>
      </c>
      <c r="BL127" s="22" t="s">
        <v>215</v>
      </c>
      <c r="BM127" s="22" t="s">
        <v>557</v>
      </c>
    </row>
    <row r="128" spans="2:65" s="1" customFormat="1" ht="25.5" customHeight="1">
      <c r="B128" s="37"/>
      <c r="C128" s="169" t="s">
        <v>177</v>
      </c>
      <c r="D128" s="169" t="s">
        <v>157</v>
      </c>
      <c r="E128" s="170" t="s">
        <v>558</v>
      </c>
      <c r="F128" s="265" t="s">
        <v>559</v>
      </c>
      <c r="G128" s="265"/>
      <c r="H128" s="265"/>
      <c r="I128" s="265"/>
      <c r="J128" s="171" t="s">
        <v>397</v>
      </c>
      <c r="K128" s="172">
        <v>5</v>
      </c>
      <c r="L128" s="266">
        <v>0</v>
      </c>
      <c r="M128" s="267"/>
      <c r="N128" s="275">
        <f>ROUND(L128*K128,2)</f>
        <v>0</v>
      </c>
      <c r="O128" s="275"/>
      <c r="P128" s="275"/>
      <c r="Q128" s="275"/>
      <c r="R128" s="39"/>
      <c r="T128" s="173" t="s">
        <v>22</v>
      </c>
      <c r="U128" s="46" t="s">
        <v>41</v>
      </c>
      <c r="V128" s="38"/>
      <c r="W128" s="174">
        <f>V128*K128</f>
        <v>0</v>
      </c>
      <c r="X128" s="174">
        <v>0</v>
      </c>
      <c r="Y128" s="174">
        <f>X128*K128</f>
        <v>0</v>
      </c>
      <c r="Z128" s="174">
        <v>0</v>
      </c>
      <c r="AA128" s="175">
        <f>Z128*K128</f>
        <v>0</v>
      </c>
      <c r="AR128" s="22" t="s">
        <v>215</v>
      </c>
      <c r="AT128" s="22" t="s">
        <v>157</v>
      </c>
      <c r="AU128" s="22" t="s">
        <v>109</v>
      </c>
      <c r="AY128" s="22" t="s">
        <v>156</v>
      </c>
      <c r="BE128" s="112">
        <f>IF(U128="základní",N128,0)</f>
        <v>0</v>
      </c>
      <c r="BF128" s="112">
        <f>IF(U128="snížená",N128,0)</f>
        <v>0</v>
      </c>
      <c r="BG128" s="112">
        <f>IF(U128="zákl. přenesená",N128,0)</f>
        <v>0</v>
      </c>
      <c r="BH128" s="112">
        <f>IF(U128="sníž. přenesená",N128,0)</f>
        <v>0</v>
      </c>
      <c r="BI128" s="112">
        <f>IF(U128="nulová",N128,0)</f>
        <v>0</v>
      </c>
      <c r="BJ128" s="22" t="s">
        <v>84</v>
      </c>
      <c r="BK128" s="112">
        <f>ROUND(L128*K128,2)</f>
        <v>0</v>
      </c>
      <c r="BL128" s="22" t="s">
        <v>215</v>
      </c>
      <c r="BM128" s="22" t="s">
        <v>560</v>
      </c>
    </row>
    <row r="129" spans="2:65" s="9" customFormat="1" ht="29.85" customHeight="1">
      <c r="B129" s="158"/>
      <c r="C129" s="159"/>
      <c r="D129" s="168" t="s">
        <v>126</v>
      </c>
      <c r="E129" s="168"/>
      <c r="F129" s="168"/>
      <c r="G129" s="168"/>
      <c r="H129" s="168"/>
      <c r="I129" s="168"/>
      <c r="J129" s="168"/>
      <c r="K129" s="168"/>
      <c r="L129" s="168"/>
      <c r="M129" s="168"/>
      <c r="N129" s="276">
        <f>BK129</f>
        <v>0</v>
      </c>
      <c r="O129" s="277"/>
      <c r="P129" s="277"/>
      <c r="Q129" s="277"/>
      <c r="R129" s="161"/>
      <c r="T129" s="162"/>
      <c r="U129" s="159"/>
      <c r="V129" s="159"/>
      <c r="W129" s="163">
        <f>SUM(W130:W146)</f>
        <v>0</v>
      </c>
      <c r="X129" s="159"/>
      <c r="Y129" s="163">
        <f>SUM(Y130:Y146)</f>
        <v>0</v>
      </c>
      <c r="Z129" s="159"/>
      <c r="AA129" s="164">
        <f>SUM(AA130:AA146)</f>
        <v>0</v>
      </c>
      <c r="AR129" s="165" t="s">
        <v>109</v>
      </c>
      <c r="AT129" s="166" t="s">
        <v>75</v>
      </c>
      <c r="AU129" s="166" t="s">
        <v>84</v>
      </c>
      <c r="AY129" s="165" t="s">
        <v>156</v>
      </c>
      <c r="BK129" s="167">
        <f>SUM(BK130:BK146)</f>
        <v>0</v>
      </c>
    </row>
    <row r="130" spans="2:65" s="1" customFormat="1" ht="25.5" customHeight="1">
      <c r="B130" s="37"/>
      <c r="C130" s="169" t="s">
        <v>205</v>
      </c>
      <c r="D130" s="169" t="s">
        <v>157</v>
      </c>
      <c r="E130" s="170" t="s">
        <v>561</v>
      </c>
      <c r="F130" s="265" t="s">
        <v>490</v>
      </c>
      <c r="G130" s="265"/>
      <c r="H130" s="265"/>
      <c r="I130" s="265"/>
      <c r="J130" s="171" t="s">
        <v>251</v>
      </c>
      <c r="K130" s="172">
        <v>1</v>
      </c>
      <c r="L130" s="266">
        <v>0</v>
      </c>
      <c r="M130" s="267"/>
      <c r="N130" s="275">
        <f t="shared" ref="N130:N146" si="5">ROUND(L130*K130,2)</f>
        <v>0</v>
      </c>
      <c r="O130" s="275"/>
      <c r="P130" s="275"/>
      <c r="Q130" s="275"/>
      <c r="R130" s="39"/>
      <c r="T130" s="173" t="s">
        <v>22</v>
      </c>
      <c r="U130" s="46" t="s">
        <v>41</v>
      </c>
      <c r="V130" s="38"/>
      <c r="W130" s="174">
        <f t="shared" ref="W130:W146" si="6">V130*K130</f>
        <v>0</v>
      </c>
      <c r="X130" s="174">
        <v>0</v>
      </c>
      <c r="Y130" s="174">
        <f t="shared" ref="Y130:Y146" si="7">X130*K130</f>
        <v>0</v>
      </c>
      <c r="Z130" s="174">
        <v>0</v>
      </c>
      <c r="AA130" s="175">
        <f t="shared" ref="AA130:AA146" si="8">Z130*K130</f>
        <v>0</v>
      </c>
      <c r="AR130" s="22" t="s">
        <v>215</v>
      </c>
      <c r="AT130" s="22" t="s">
        <v>157</v>
      </c>
      <c r="AU130" s="22" t="s">
        <v>109</v>
      </c>
      <c r="AY130" s="22" t="s">
        <v>156</v>
      </c>
      <c r="BE130" s="112">
        <f t="shared" ref="BE130:BE146" si="9">IF(U130="základní",N130,0)</f>
        <v>0</v>
      </c>
      <c r="BF130" s="112">
        <f t="shared" ref="BF130:BF146" si="10">IF(U130="snížená",N130,0)</f>
        <v>0</v>
      </c>
      <c r="BG130" s="112">
        <f t="shared" ref="BG130:BG146" si="11">IF(U130="zákl. přenesená",N130,0)</f>
        <v>0</v>
      </c>
      <c r="BH130" s="112">
        <f t="shared" ref="BH130:BH146" si="12">IF(U130="sníž. přenesená",N130,0)</f>
        <v>0</v>
      </c>
      <c r="BI130" s="112">
        <f t="shared" ref="BI130:BI146" si="13">IF(U130="nulová",N130,0)</f>
        <v>0</v>
      </c>
      <c r="BJ130" s="22" t="s">
        <v>84</v>
      </c>
      <c r="BK130" s="112">
        <f t="shared" ref="BK130:BK146" si="14">ROUND(L130*K130,2)</f>
        <v>0</v>
      </c>
      <c r="BL130" s="22" t="s">
        <v>215</v>
      </c>
      <c r="BM130" s="22" t="s">
        <v>562</v>
      </c>
    </row>
    <row r="131" spans="2:65" s="1" customFormat="1" ht="25.5" customHeight="1">
      <c r="B131" s="37"/>
      <c r="C131" s="169" t="s">
        <v>184</v>
      </c>
      <c r="D131" s="169" t="s">
        <v>157</v>
      </c>
      <c r="E131" s="170" t="s">
        <v>563</v>
      </c>
      <c r="F131" s="265" t="s">
        <v>564</v>
      </c>
      <c r="G131" s="265"/>
      <c r="H131" s="265"/>
      <c r="I131" s="265"/>
      <c r="J131" s="171" t="s">
        <v>251</v>
      </c>
      <c r="K131" s="172">
        <v>1</v>
      </c>
      <c r="L131" s="266">
        <v>0</v>
      </c>
      <c r="M131" s="267"/>
      <c r="N131" s="275">
        <f t="shared" si="5"/>
        <v>0</v>
      </c>
      <c r="O131" s="275"/>
      <c r="P131" s="275"/>
      <c r="Q131" s="275"/>
      <c r="R131" s="39"/>
      <c r="T131" s="173" t="s">
        <v>22</v>
      </c>
      <c r="U131" s="46" t="s">
        <v>41</v>
      </c>
      <c r="V131" s="38"/>
      <c r="W131" s="174">
        <f t="shared" si="6"/>
        <v>0</v>
      </c>
      <c r="X131" s="174">
        <v>0</v>
      </c>
      <c r="Y131" s="174">
        <f t="shared" si="7"/>
        <v>0</v>
      </c>
      <c r="Z131" s="174">
        <v>0</v>
      </c>
      <c r="AA131" s="175">
        <f t="shared" si="8"/>
        <v>0</v>
      </c>
      <c r="AR131" s="22" t="s">
        <v>215</v>
      </c>
      <c r="AT131" s="22" t="s">
        <v>157</v>
      </c>
      <c r="AU131" s="22" t="s">
        <v>109</v>
      </c>
      <c r="AY131" s="22" t="s">
        <v>156</v>
      </c>
      <c r="BE131" s="112">
        <f t="shared" si="9"/>
        <v>0</v>
      </c>
      <c r="BF131" s="112">
        <f t="shared" si="10"/>
        <v>0</v>
      </c>
      <c r="BG131" s="112">
        <f t="shared" si="11"/>
        <v>0</v>
      </c>
      <c r="BH131" s="112">
        <f t="shared" si="12"/>
        <v>0</v>
      </c>
      <c r="BI131" s="112">
        <f t="shared" si="13"/>
        <v>0</v>
      </c>
      <c r="BJ131" s="22" t="s">
        <v>84</v>
      </c>
      <c r="BK131" s="112">
        <f t="shared" si="14"/>
        <v>0</v>
      </c>
      <c r="BL131" s="22" t="s">
        <v>215</v>
      </c>
      <c r="BM131" s="22" t="s">
        <v>565</v>
      </c>
    </row>
    <row r="132" spans="2:65" s="1" customFormat="1" ht="16.5" customHeight="1">
      <c r="B132" s="37"/>
      <c r="C132" s="169" t="s">
        <v>216</v>
      </c>
      <c r="D132" s="169" t="s">
        <v>157</v>
      </c>
      <c r="E132" s="170" t="s">
        <v>566</v>
      </c>
      <c r="F132" s="265" t="s">
        <v>567</v>
      </c>
      <c r="G132" s="265"/>
      <c r="H132" s="265"/>
      <c r="I132" s="265"/>
      <c r="J132" s="171" t="s">
        <v>251</v>
      </c>
      <c r="K132" s="172">
        <v>1</v>
      </c>
      <c r="L132" s="266">
        <v>0</v>
      </c>
      <c r="M132" s="267"/>
      <c r="N132" s="275">
        <f t="shared" si="5"/>
        <v>0</v>
      </c>
      <c r="O132" s="275"/>
      <c r="P132" s="275"/>
      <c r="Q132" s="275"/>
      <c r="R132" s="39"/>
      <c r="T132" s="173" t="s">
        <v>22</v>
      </c>
      <c r="U132" s="46" t="s">
        <v>41</v>
      </c>
      <c r="V132" s="38"/>
      <c r="W132" s="174">
        <f t="shared" si="6"/>
        <v>0</v>
      </c>
      <c r="X132" s="174">
        <v>0</v>
      </c>
      <c r="Y132" s="174">
        <f t="shared" si="7"/>
        <v>0</v>
      </c>
      <c r="Z132" s="174">
        <v>0</v>
      </c>
      <c r="AA132" s="175">
        <f t="shared" si="8"/>
        <v>0</v>
      </c>
      <c r="AR132" s="22" t="s">
        <v>215</v>
      </c>
      <c r="AT132" s="22" t="s">
        <v>157</v>
      </c>
      <c r="AU132" s="22" t="s">
        <v>109</v>
      </c>
      <c r="AY132" s="22" t="s">
        <v>156</v>
      </c>
      <c r="BE132" s="112">
        <f t="shared" si="9"/>
        <v>0</v>
      </c>
      <c r="BF132" s="112">
        <f t="shared" si="10"/>
        <v>0</v>
      </c>
      <c r="BG132" s="112">
        <f t="shared" si="11"/>
        <v>0</v>
      </c>
      <c r="BH132" s="112">
        <f t="shared" si="12"/>
        <v>0</v>
      </c>
      <c r="BI132" s="112">
        <f t="shared" si="13"/>
        <v>0</v>
      </c>
      <c r="BJ132" s="22" t="s">
        <v>84</v>
      </c>
      <c r="BK132" s="112">
        <f t="shared" si="14"/>
        <v>0</v>
      </c>
      <c r="BL132" s="22" t="s">
        <v>215</v>
      </c>
      <c r="BM132" s="22" t="s">
        <v>568</v>
      </c>
    </row>
    <row r="133" spans="2:65" s="1" customFormat="1" ht="25.5" customHeight="1">
      <c r="B133" s="37"/>
      <c r="C133" s="169" t="s">
        <v>188</v>
      </c>
      <c r="D133" s="169" t="s">
        <v>157</v>
      </c>
      <c r="E133" s="170" t="s">
        <v>569</v>
      </c>
      <c r="F133" s="265" t="s">
        <v>487</v>
      </c>
      <c r="G133" s="265"/>
      <c r="H133" s="265"/>
      <c r="I133" s="265"/>
      <c r="J133" s="171" t="s">
        <v>251</v>
      </c>
      <c r="K133" s="172">
        <v>1</v>
      </c>
      <c r="L133" s="266">
        <v>0</v>
      </c>
      <c r="M133" s="267"/>
      <c r="N133" s="275">
        <f t="shared" si="5"/>
        <v>0</v>
      </c>
      <c r="O133" s="275"/>
      <c r="P133" s="275"/>
      <c r="Q133" s="275"/>
      <c r="R133" s="39"/>
      <c r="T133" s="173" t="s">
        <v>22</v>
      </c>
      <c r="U133" s="46" t="s">
        <v>41</v>
      </c>
      <c r="V133" s="38"/>
      <c r="W133" s="174">
        <f t="shared" si="6"/>
        <v>0</v>
      </c>
      <c r="X133" s="174">
        <v>0</v>
      </c>
      <c r="Y133" s="174">
        <f t="shared" si="7"/>
        <v>0</v>
      </c>
      <c r="Z133" s="174">
        <v>0</v>
      </c>
      <c r="AA133" s="175">
        <f t="shared" si="8"/>
        <v>0</v>
      </c>
      <c r="AR133" s="22" t="s">
        <v>215</v>
      </c>
      <c r="AT133" s="22" t="s">
        <v>157</v>
      </c>
      <c r="AU133" s="22" t="s">
        <v>109</v>
      </c>
      <c r="AY133" s="22" t="s">
        <v>156</v>
      </c>
      <c r="BE133" s="112">
        <f t="shared" si="9"/>
        <v>0</v>
      </c>
      <c r="BF133" s="112">
        <f t="shared" si="10"/>
        <v>0</v>
      </c>
      <c r="BG133" s="112">
        <f t="shared" si="11"/>
        <v>0</v>
      </c>
      <c r="BH133" s="112">
        <f t="shared" si="12"/>
        <v>0</v>
      </c>
      <c r="BI133" s="112">
        <f t="shared" si="13"/>
        <v>0</v>
      </c>
      <c r="BJ133" s="22" t="s">
        <v>84</v>
      </c>
      <c r="BK133" s="112">
        <f t="shared" si="14"/>
        <v>0</v>
      </c>
      <c r="BL133" s="22" t="s">
        <v>215</v>
      </c>
      <c r="BM133" s="22" t="s">
        <v>570</v>
      </c>
    </row>
    <row r="134" spans="2:65" s="1" customFormat="1" ht="25.5" customHeight="1">
      <c r="B134" s="37"/>
      <c r="C134" s="169" t="s">
        <v>198</v>
      </c>
      <c r="D134" s="169" t="s">
        <v>157</v>
      </c>
      <c r="E134" s="170" t="s">
        <v>571</v>
      </c>
      <c r="F134" s="265" t="s">
        <v>572</v>
      </c>
      <c r="G134" s="265"/>
      <c r="H134" s="265"/>
      <c r="I134" s="265"/>
      <c r="J134" s="171" t="s">
        <v>251</v>
      </c>
      <c r="K134" s="172">
        <v>1</v>
      </c>
      <c r="L134" s="266">
        <v>0</v>
      </c>
      <c r="M134" s="267"/>
      <c r="N134" s="275">
        <f t="shared" si="5"/>
        <v>0</v>
      </c>
      <c r="O134" s="275"/>
      <c r="P134" s="275"/>
      <c r="Q134" s="275"/>
      <c r="R134" s="39"/>
      <c r="T134" s="173" t="s">
        <v>22</v>
      </c>
      <c r="U134" s="46" t="s">
        <v>41</v>
      </c>
      <c r="V134" s="38"/>
      <c r="W134" s="174">
        <f t="shared" si="6"/>
        <v>0</v>
      </c>
      <c r="X134" s="174">
        <v>0</v>
      </c>
      <c r="Y134" s="174">
        <f t="shared" si="7"/>
        <v>0</v>
      </c>
      <c r="Z134" s="174">
        <v>0</v>
      </c>
      <c r="AA134" s="175">
        <f t="shared" si="8"/>
        <v>0</v>
      </c>
      <c r="AR134" s="22" t="s">
        <v>215</v>
      </c>
      <c r="AT134" s="22" t="s">
        <v>157</v>
      </c>
      <c r="AU134" s="22" t="s">
        <v>109</v>
      </c>
      <c r="AY134" s="22" t="s">
        <v>156</v>
      </c>
      <c r="BE134" s="112">
        <f t="shared" si="9"/>
        <v>0</v>
      </c>
      <c r="BF134" s="112">
        <f t="shared" si="10"/>
        <v>0</v>
      </c>
      <c r="BG134" s="112">
        <f t="shared" si="11"/>
        <v>0</v>
      </c>
      <c r="BH134" s="112">
        <f t="shared" si="12"/>
        <v>0</v>
      </c>
      <c r="BI134" s="112">
        <f t="shared" si="13"/>
        <v>0</v>
      </c>
      <c r="BJ134" s="22" t="s">
        <v>84</v>
      </c>
      <c r="BK134" s="112">
        <f t="shared" si="14"/>
        <v>0</v>
      </c>
      <c r="BL134" s="22" t="s">
        <v>215</v>
      </c>
      <c r="BM134" s="22" t="s">
        <v>573</v>
      </c>
    </row>
    <row r="135" spans="2:65" s="1" customFormat="1" ht="25.5" customHeight="1">
      <c r="B135" s="37"/>
      <c r="C135" s="169" t="s">
        <v>203</v>
      </c>
      <c r="D135" s="169" t="s">
        <v>157</v>
      </c>
      <c r="E135" s="170" t="s">
        <v>574</v>
      </c>
      <c r="F135" s="265" t="s">
        <v>575</v>
      </c>
      <c r="G135" s="265"/>
      <c r="H135" s="265"/>
      <c r="I135" s="265"/>
      <c r="J135" s="171" t="s">
        <v>251</v>
      </c>
      <c r="K135" s="172">
        <v>1</v>
      </c>
      <c r="L135" s="266">
        <v>0</v>
      </c>
      <c r="M135" s="267"/>
      <c r="N135" s="275">
        <f t="shared" si="5"/>
        <v>0</v>
      </c>
      <c r="O135" s="275"/>
      <c r="P135" s="275"/>
      <c r="Q135" s="275"/>
      <c r="R135" s="39"/>
      <c r="T135" s="173" t="s">
        <v>22</v>
      </c>
      <c r="U135" s="46" t="s">
        <v>41</v>
      </c>
      <c r="V135" s="38"/>
      <c r="W135" s="174">
        <f t="shared" si="6"/>
        <v>0</v>
      </c>
      <c r="X135" s="174">
        <v>0</v>
      </c>
      <c r="Y135" s="174">
        <f t="shared" si="7"/>
        <v>0</v>
      </c>
      <c r="Z135" s="174">
        <v>0</v>
      </c>
      <c r="AA135" s="175">
        <f t="shared" si="8"/>
        <v>0</v>
      </c>
      <c r="AR135" s="22" t="s">
        <v>215</v>
      </c>
      <c r="AT135" s="22" t="s">
        <v>157</v>
      </c>
      <c r="AU135" s="22" t="s">
        <v>109</v>
      </c>
      <c r="AY135" s="22" t="s">
        <v>156</v>
      </c>
      <c r="BE135" s="112">
        <f t="shared" si="9"/>
        <v>0</v>
      </c>
      <c r="BF135" s="112">
        <f t="shared" si="10"/>
        <v>0</v>
      </c>
      <c r="BG135" s="112">
        <f t="shared" si="11"/>
        <v>0</v>
      </c>
      <c r="BH135" s="112">
        <f t="shared" si="12"/>
        <v>0</v>
      </c>
      <c r="BI135" s="112">
        <f t="shared" si="13"/>
        <v>0</v>
      </c>
      <c r="BJ135" s="22" t="s">
        <v>84</v>
      </c>
      <c r="BK135" s="112">
        <f t="shared" si="14"/>
        <v>0</v>
      </c>
      <c r="BL135" s="22" t="s">
        <v>215</v>
      </c>
      <c r="BM135" s="22" t="s">
        <v>576</v>
      </c>
    </row>
    <row r="136" spans="2:65" s="1" customFormat="1" ht="16.5" customHeight="1">
      <c r="B136" s="37"/>
      <c r="C136" s="169" t="s">
        <v>231</v>
      </c>
      <c r="D136" s="169" t="s">
        <v>157</v>
      </c>
      <c r="E136" s="170" t="s">
        <v>577</v>
      </c>
      <c r="F136" s="265" t="s">
        <v>578</v>
      </c>
      <c r="G136" s="265"/>
      <c r="H136" s="265"/>
      <c r="I136" s="265"/>
      <c r="J136" s="171" t="s">
        <v>251</v>
      </c>
      <c r="K136" s="172">
        <v>1</v>
      </c>
      <c r="L136" s="266">
        <v>0</v>
      </c>
      <c r="M136" s="267"/>
      <c r="N136" s="275">
        <f t="shared" si="5"/>
        <v>0</v>
      </c>
      <c r="O136" s="275"/>
      <c r="P136" s="275"/>
      <c r="Q136" s="275"/>
      <c r="R136" s="39"/>
      <c r="T136" s="173" t="s">
        <v>22</v>
      </c>
      <c r="U136" s="46" t="s">
        <v>41</v>
      </c>
      <c r="V136" s="38"/>
      <c r="W136" s="174">
        <f t="shared" si="6"/>
        <v>0</v>
      </c>
      <c r="X136" s="174">
        <v>0</v>
      </c>
      <c r="Y136" s="174">
        <f t="shared" si="7"/>
        <v>0</v>
      </c>
      <c r="Z136" s="174">
        <v>0</v>
      </c>
      <c r="AA136" s="175">
        <f t="shared" si="8"/>
        <v>0</v>
      </c>
      <c r="AR136" s="22" t="s">
        <v>215</v>
      </c>
      <c r="AT136" s="22" t="s">
        <v>157</v>
      </c>
      <c r="AU136" s="22" t="s">
        <v>109</v>
      </c>
      <c r="AY136" s="22" t="s">
        <v>156</v>
      </c>
      <c r="BE136" s="112">
        <f t="shared" si="9"/>
        <v>0</v>
      </c>
      <c r="BF136" s="112">
        <f t="shared" si="10"/>
        <v>0</v>
      </c>
      <c r="BG136" s="112">
        <f t="shared" si="11"/>
        <v>0</v>
      </c>
      <c r="BH136" s="112">
        <f t="shared" si="12"/>
        <v>0</v>
      </c>
      <c r="BI136" s="112">
        <f t="shared" si="13"/>
        <v>0</v>
      </c>
      <c r="BJ136" s="22" t="s">
        <v>84</v>
      </c>
      <c r="BK136" s="112">
        <f t="shared" si="14"/>
        <v>0</v>
      </c>
      <c r="BL136" s="22" t="s">
        <v>215</v>
      </c>
      <c r="BM136" s="22" t="s">
        <v>579</v>
      </c>
    </row>
    <row r="137" spans="2:65" s="1" customFormat="1" ht="25.5" customHeight="1">
      <c r="B137" s="37"/>
      <c r="C137" s="169" t="s">
        <v>209</v>
      </c>
      <c r="D137" s="169" t="s">
        <v>157</v>
      </c>
      <c r="E137" s="170" t="s">
        <v>580</v>
      </c>
      <c r="F137" s="265" t="s">
        <v>581</v>
      </c>
      <c r="G137" s="265"/>
      <c r="H137" s="265"/>
      <c r="I137" s="265"/>
      <c r="J137" s="171" t="s">
        <v>251</v>
      </c>
      <c r="K137" s="172">
        <v>1</v>
      </c>
      <c r="L137" s="266">
        <v>0</v>
      </c>
      <c r="M137" s="267"/>
      <c r="N137" s="275">
        <f t="shared" si="5"/>
        <v>0</v>
      </c>
      <c r="O137" s="275"/>
      <c r="P137" s="275"/>
      <c r="Q137" s="275"/>
      <c r="R137" s="39"/>
      <c r="T137" s="173" t="s">
        <v>22</v>
      </c>
      <c r="U137" s="46" t="s">
        <v>41</v>
      </c>
      <c r="V137" s="38"/>
      <c r="W137" s="174">
        <f t="shared" si="6"/>
        <v>0</v>
      </c>
      <c r="X137" s="174">
        <v>0</v>
      </c>
      <c r="Y137" s="174">
        <f t="shared" si="7"/>
        <v>0</v>
      </c>
      <c r="Z137" s="174">
        <v>0</v>
      </c>
      <c r="AA137" s="175">
        <f t="shared" si="8"/>
        <v>0</v>
      </c>
      <c r="AR137" s="22" t="s">
        <v>215</v>
      </c>
      <c r="AT137" s="22" t="s">
        <v>157</v>
      </c>
      <c r="AU137" s="22" t="s">
        <v>109</v>
      </c>
      <c r="AY137" s="22" t="s">
        <v>156</v>
      </c>
      <c r="BE137" s="112">
        <f t="shared" si="9"/>
        <v>0</v>
      </c>
      <c r="BF137" s="112">
        <f t="shared" si="10"/>
        <v>0</v>
      </c>
      <c r="BG137" s="112">
        <f t="shared" si="11"/>
        <v>0</v>
      </c>
      <c r="BH137" s="112">
        <f t="shared" si="12"/>
        <v>0</v>
      </c>
      <c r="BI137" s="112">
        <f t="shared" si="13"/>
        <v>0</v>
      </c>
      <c r="BJ137" s="22" t="s">
        <v>84</v>
      </c>
      <c r="BK137" s="112">
        <f t="shared" si="14"/>
        <v>0</v>
      </c>
      <c r="BL137" s="22" t="s">
        <v>215</v>
      </c>
      <c r="BM137" s="22" t="s">
        <v>582</v>
      </c>
    </row>
    <row r="138" spans="2:65" s="1" customFormat="1" ht="25.5" customHeight="1">
      <c r="B138" s="37"/>
      <c r="C138" s="169" t="s">
        <v>11</v>
      </c>
      <c r="D138" s="169" t="s">
        <v>157</v>
      </c>
      <c r="E138" s="170" t="s">
        <v>583</v>
      </c>
      <c r="F138" s="265" t="s">
        <v>584</v>
      </c>
      <c r="G138" s="265"/>
      <c r="H138" s="265"/>
      <c r="I138" s="265"/>
      <c r="J138" s="171" t="s">
        <v>251</v>
      </c>
      <c r="K138" s="172">
        <v>1</v>
      </c>
      <c r="L138" s="266">
        <v>0</v>
      </c>
      <c r="M138" s="267"/>
      <c r="N138" s="275">
        <f t="shared" si="5"/>
        <v>0</v>
      </c>
      <c r="O138" s="275"/>
      <c r="P138" s="275"/>
      <c r="Q138" s="275"/>
      <c r="R138" s="39"/>
      <c r="T138" s="173" t="s">
        <v>22</v>
      </c>
      <c r="U138" s="46" t="s">
        <v>41</v>
      </c>
      <c r="V138" s="38"/>
      <c r="W138" s="174">
        <f t="shared" si="6"/>
        <v>0</v>
      </c>
      <c r="X138" s="174">
        <v>0</v>
      </c>
      <c r="Y138" s="174">
        <f t="shared" si="7"/>
        <v>0</v>
      </c>
      <c r="Z138" s="174">
        <v>0</v>
      </c>
      <c r="AA138" s="175">
        <f t="shared" si="8"/>
        <v>0</v>
      </c>
      <c r="AR138" s="22" t="s">
        <v>215</v>
      </c>
      <c r="AT138" s="22" t="s">
        <v>157</v>
      </c>
      <c r="AU138" s="22" t="s">
        <v>109</v>
      </c>
      <c r="AY138" s="22" t="s">
        <v>156</v>
      </c>
      <c r="BE138" s="112">
        <f t="shared" si="9"/>
        <v>0</v>
      </c>
      <c r="BF138" s="112">
        <f t="shared" si="10"/>
        <v>0</v>
      </c>
      <c r="BG138" s="112">
        <f t="shared" si="11"/>
        <v>0</v>
      </c>
      <c r="BH138" s="112">
        <f t="shared" si="12"/>
        <v>0</v>
      </c>
      <c r="BI138" s="112">
        <f t="shared" si="13"/>
        <v>0</v>
      </c>
      <c r="BJ138" s="22" t="s">
        <v>84</v>
      </c>
      <c r="BK138" s="112">
        <f t="shared" si="14"/>
        <v>0</v>
      </c>
      <c r="BL138" s="22" t="s">
        <v>215</v>
      </c>
      <c r="BM138" s="22" t="s">
        <v>585</v>
      </c>
    </row>
    <row r="139" spans="2:65" s="1" customFormat="1" ht="25.5" customHeight="1">
      <c r="B139" s="37"/>
      <c r="C139" s="169" t="s">
        <v>215</v>
      </c>
      <c r="D139" s="169" t="s">
        <v>157</v>
      </c>
      <c r="E139" s="170" t="s">
        <v>586</v>
      </c>
      <c r="F139" s="265" t="s">
        <v>587</v>
      </c>
      <c r="G139" s="265"/>
      <c r="H139" s="265"/>
      <c r="I139" s="265"/>
      <c r="J139" s="171" t="s">
        <v>251</v>
      </c>
      <c r="K139" s="172">
        <v>2</v>
      </c>
      <c r="L139" s="266">
        <v>0</v>
      </c>
      <c r="M139" s="267"/>
      <c r="N139" s="275">
        <f t="shared" si="5"/>
        <v>0</v>
      </c>
      <c r="O139" s="275"/>
      <c r="P139" s="275"/>
      <c r="Q139" s="275"/>
      <c r="R139" s="39"/>
      <c r="T139" s="173" t="s">
        <v>22</v>
      </c>
      <c r="U139" s="46" t="s">
        <v>41</v>
      </c>
      <c r="V139" s="38"/>
      <c r="W139" s="174">
        <f t="shared" si="6"/>
        <v>0</v>
      </c>
      <c r="X139" s="174">
        <v>0</v>
      </c>
      <c r="Y139" s="174">
        <f t="shared" si="7"/>
        <v>0</v>
      </c>
      <c r="Z139" s="174">
        <v>0</v>
      </c>
      <c r="AA139" s="175">
        <f t="shared" si="8"/>
        <v>0</v>
      </c>
      <c r="AR139" s="22" t="s">
        <v>215</v>
      </c>
      <c r="AT139" s="22" t="s">
        <v>157</v>
      </c>
      <c r="AU139" s="22" t="s">
        <v>109</v>
      </c>
      <c r="AY139" s="22" t="s">
        <v>156</v>
      </c>
      <c r="BE139" s="112">
        <f t="shared" si="9"/>
        <v>0</v>
      </c>
      <c r="BF139" s="112">
        <f t="shared" si="10"/>
        <v>0</v>
      </c>
      <c r="BG139" s="112">
        <f t="shared" si="11"/>
        <v>0</v>
      </c>
      <c r="BH139" s="112">
        <f t="shared" si="12"/>
        <v>0</v>
      </c>
      <c r="BI139" s="112">
        <f t="shared" si="13"/>
        <v>0</v>
      </c>
      <c r="BJ139" s="22" t="s">
        <v>84</v>
      </c>
      <c r="BK139" s="112">
        <f t="shared" si="14"/>
        <v>0</v>
      </c>
      <c r="BL139" s="22" t="s">
        <v>215</v>
      </c>
      <c r="BM139" s="22" t="s">
        <v>588</v>
      </c>
    </row>
    <row r="140" spans="2:65" s="1" customFormat="1" ht="25.5" customHeight="1">
      <c r="B140" s="37"/>
      <c r="C140" s="169" t="s">
        <v>248</v>
      </c>
      <c r="D140" s="169" t="s">
        <v>157</v>
      </c>
      <c r="E140" s="170" t="s">
        <v>589</v>
      </c>
      <c r="F140" s="265" t="s">
        <v>590</v>
      </c>
      <c r="G140" s="265"/>
      <c r="H140" s="265"/>
      <c r="I140" s="265"/>
      <c r="J140" s="171" t="s">
        <v>208</v>
      </c>
      <c r="K140" s="172">
        <v>1</v>
      </c>
      <c r="L140" s="266">
        <v>0</v>
      </c>
      <c r="M140" s="267"/>
      <c r="N140" s="275">
        <f t="shared" si="5"/>
        <v>0</v>
      </c>
      <c r="O140" s="275"/>
      <c r="P140" s="275"/>
      <c r="Q140" s="275"/>
      <c r="R140" s="39"/>
      <c r="T140" s="173" t="s">
        <v>22</v>
      </c>
      <c r="U140" s="46" t="s">
        <v>41</v>
      </c>
      <c r="V140" s="38"/>
      <c r="W140" s="174">
        <f t="shared" si="6"/>
        <v>0</v>
      </c>
      <c r="X140" s="174">
        <v>0</v>
      </c>
      <c r="Y140" s="174">
        <f t="shared" si="7"/>
        <v>0</v>
      </c>
      <c r="Z140" s="174">
        <v>0</v>
      </c>
      <c r="AA140" s="175">
        <f t="shared" si="8"/>
        <v>0</v>
      </c>
      <c r="AR140" s="22" t="s">
        <v>215</v>
      </c>
      <c r="AT140" s="22" t="s">
        <v>157</v>
      </c>
      <c r="AU140" s="22" t="s">
        <v>109</v>
      </c>
      <c r="AY140" s="22" t="s">
        <v>156</v>
      </c>
      <c r="BE140" s="112">
        <f t="shared" si="9"/>
        <v>0</v>
      </c>
      <c r="BF140" s="112">
        <f t="shared" si="10"/>
        <v>0</v>
      </c>
      <c r="BG140" s="112">
        <f t="shared" si="11"/>
        <v>0</v>
      </c>
      <c r="BH140" s="112">
        <f t="shared" si="12"/>
        <v>0</v>
      </c>
      <c r="BI140" s="112">
        <f t="shared" si="13"/>
        <v>0</v>
      </c>
      <c r="BJ140" s="22" t="s">
        <v>84</v>
      </c>
      <c r="BK140" s="112">
        <f t="shared" si="14"/>
        <v>0</v>
      </c>
      <c r="BL140" s="22" t="s">
        <v>215</v>
      </c>
      <c r="BM140" s="22" t="s">
        <v>591</v>
      </c>
    </row>
    <row r="141" spans="2:65" s="1" customFormat="1" ht="25.5" customHeight="1">
      <c r="B141" s="37"/>
      <c r="C141" s="169" t="s">
        <v>219</v>
      </c>
      <c r="D141" s="169" t="s">
        <v>157</v>
      </c>
      <c r="E141" s="170" t="s">
        <v>592</v>
      </c>
      <c r="F141" s="265" t="s">
        <v>593</v>
      </c>
      <c r="G141" s="265"/>
      <c r="H141" s="265"/>
      <c r="I141" s="265"/>
      <c r="J141" s="171" t="s">
        <v>208</v>
      </c>
      <c r="K141" s="172">
        <v>1</v>
      </c>
      <c r="L141" s="266">
        <v>0</v>
      </c>
      <c r="M141" s="267"/>
      <c r="N141" s="275">
        <f t="shared" si="5"/>
        <v>0</v>
      </c>
      <c r="O141" s="275"/>
      <c r="P141" s="275"/>
      <c r="Q141" s="275"/>
      <c r="R141" s="39"/>
      <c r="T141" s="173" t="s">
        <v>22</v>
      </c>
      <c r="U141" s="46" t="s">
        <v>41</v>
      </c>
      <c r="V141" s="38"/>
      <c r="W141" s="174">
        <f t="shared" si="6"/>
        <v>0</v>
      </c>
      <c r="X141" s="174">
        <v>0</v>
      </c>
      <c r="Y141" s="174">
        <f t="shared" si="7"/>
        <v>0</v>
      </c>
      <c r="Z141" s="174">
        <v>0</v>
      </c>
      <c r="AA141" s="175">
        <f t="shared" si="8"/>
        <v>0</v>
      </c>
      <c r="AR141" s="22" t="s">
        <v>215</v>
      </c>
      <c r="AT141" s="22" t="s">
        <v>157</v>
      </c>
      <c r="AU141" s="22" t="s">
        <v>109</v>
      </c>
      <c r="AY141" s="22" t="s">
        <v>156</v>
      </c>
      <c r="BE141" s="112">
        <f t="shared" si="9"/>
        <v>0</v>
      </c>
      <c r="BF141" s="112">
        <f t="shared" si="10"/>
        <v>0</v>
      </c>
      <c r="BG141" s="112">
        <f t="shared" si="11"/>
        <v>0</v>
      </c>
      <c r="BH141" s="112">
        <f t="shared" si="12"/>
        <v>0</v>
      </c>
      <c r="BI141" s="112">
        <f t="shared" si="13"/>
        <v>0</v>
      </c>
      <c r="BJ141" s="22" t="s">
        <v>84</v>
      </c>
      <c r="BK141" s="112">
        <f t="shared" si="14"/>
        <v>0</v>
      </c>
      <c r="BL141" s="22" t="s">
        <v>215</v>
      </c>
      <c r="BM141" s="22" t="s">
        <v>594</v>
      </c>
    </row>
    <row r="142" spans="2:65" s="1" customFormat="1" ht="16.5" customHeight="1">
      <c r="B142" s="37"/>
      <c r="C142" s="169" t="s">
        <v>256</v>
      </c>
      <c r="D142" s="169" t="s">
        <v>157</v>
      </c>
      <c r="E142" s="170" t="s">
        <v>595</v>
      </c>
      <c r="F142" s="265" t="s">
        <v>596</v>
      </c>
      <c r="G142" s="265"/>
      <c r="H142" s="265"/>
      <c r="I142" s="265"/>
      <c r="J142" s="171" t="s">
        <v>208</v>
      </c>
      <c r="K142" s="172">
        <v>1</v>
      </c>
      <c r="L142" s="266">
        <v>0</v>
      </c>
      <c r="M142" s="267"/>
      <c r="N142" s="275">
        <f t="shared" si="5"/>
        <v>0</v>
      </c>
      <c r="O142" s="275"/>
      <c r="P142" s="275"/>
      <c r="Q142" s="275"/>
      <c r="R142" s="39"/>
      <c r="T142" s="173" t="s">
        <v>22</v>
      </c>
      <c r="U142" s="46" t="s">
        <v>41</v>
      </c>
      <c r="V142" s="38"/>
      <c r="W142" s="174">
        <f t="shared" si="6"/>
        <v>0</v>
      </c>
      <c r="X142" s="174">
        <v>0</v>
      </c>
      <c r="Y142" s="174">
        <f t="shared" si="7"/>
        <v>0</v>
      </c>
      <c r="Z142" s="174">
        <v>0</v>
      </c>
      <c r="AA142" s="175">
        <f t="shared" si="8"/>
        <v>0</v>
      </c>
      <c r="AR142" s="22" t="s">
        <v>215</v>
      </c>
      <c r="AT142" s="22" t="s">
        <v>157</v>
      </c>
      <c r="AU142" s="22" t="s">
        <v>109</v>
      </c>
      <c r="AY142" s="22" t="s">
        <v>156</v>
      </c>
      <c r="BE142" s="112">
        <f t="shared" si="9"/>
        <v>0</v>
      </c>
      <c r="BF142" s="112">
        <f t="shared" si="10"/>
        <v>0</v>
      </c>
      <c r="BG142" s="112">
        <f t="shared" si="11"/>
        <v>0</v>
      </c>
      <c r="BH142" s="112">
        <f t="shared" si="12"/>
        <v>0</v>
      </c>
      <c r="BI142" s="112">
        <f t="shared" si="13"/>
        <v>0</v>
      </c>
      <c r="BJ142" s="22" t="s">
        <v>84</v>
      </c>
      <c r="BK142" s="112">
        <f t="shared" si="14"/>
        <v>0</v>
      </c>
      <c r="BL142" s="22" t="s">
        <v>215</v>
      </c>
      <c r="BM142" s="22" t="s">
        <v>597</v>
      </c>
    </row>
    <row r="143" spans="2:65" s="1" customFormat="1" ht="25.5" customHeight="1">
      <c r="B143" s="37"/>
      <c r="C143" s="169" t="s">
        <v>223</v>
      </c>
      <c r="D143" s="169" t="s">
        <v>157</v>
      </c>
      <c r="E143" s="170" t="s">
        <v>598</v>
      </c>
      <c r="F143" s="265" t="s">
        <v>599</v>
      </c>
      <c r="G143" s="265"/>
      <c r="H143" s="265"/>
      <c r="I143" s="265"/>
      <c r="J143" s="171" t="s">
        <v>208</v>
      </c>
      <c r="K143" s="172">
        <v>1</v>
      </c>
      <c r="L143" s="266">
        <v>0</v>
      </c>
      <c r="M143" s="267"/>
      <c r="N143" s="275">
        <f t="shared" si="5"/>
        <v>0</v>
      </c>
      <c r="O143" s="275"/>
      <c r="P143" s="275"/>
      <c r="Q143" s="275"/>
      <c r="R143" s="39"/>
      <c r="T143" s="173" t="s">
        <v>22</v>
      </c>
      <c r="U143" s="46" t="s">
        <v>41</v>
      </c>
      <c r="V143" s="38"/>
      <c r="W143" s="174">
        <f t="shared" si="6"/>
        <v>0</v>
      </c>
      <c r="X143" s="174">
        <v>0</v>
      </c>
      <c r="Y143" s="174">
        <f t="shared" si="7"/>
        <v>0</v>
      </c>
      <c r="Z143" s="174">
        <v>0</v>
      </c>
      <c r="AA143" s="175">
        <f t="shared" si="8"/>
        <v>0</v>
      </c>
      <c r="AR143" s="22" t="s">
        <v>215</v>
      </c>
      <c r="AT143" s="22" t="s">
        <v>157</v>
      </c>
      <c r="AU143" s="22" t="s">
        <v>109</v>
      </c>
      <c r="AY143" s="22" t="s">
        <v>156</v>
      </c>
      <c r="BE143" s="112">
        <f t="shared" si="9"/>
        <v>0</v>
      </c>
      <c r="BF143" s="112">
        <f t="shared" si="10"/>
        <v>0</v>
      </c>
      <c r="BG143" s="112">
        <f t="shared" si="11"/>
        <v>0</v>
      </c>
      <c r="BH143" s="112">
        <f t="shared" si="12"/>
        <v>0</v>
      </c>
      <c r="BI143" s="112">
        <f t="shared" si="13"/>
        <v>0</v>
      </c>
      <c r="BJ143" s="22" t="s">
        <v>84</v>
      </c>
      <c r="BK143" s="112">
        <f t="shared" si="14"/>
        <v>0</v>
      </c>
      <c r="BL143" s="22" t="s">
        <v>215</v>
      </c>
      <c r="BM143" s="22" t="s">
        <v>600</v>
      </c>
    </row>
    <row r="144" spans="2:65" s="1" customFormat="1" ht="16.5" customHeight="1">
      <c r="B144" s="37"/>
      <c r="C144" s="169" t="s">
        <v>10</v>
      </c>
      <c r="D144" s="169" t="s">
        <v>157</v>
      </c>
      <c r="E144" s="170" t="s">
        <v>601</v>
      </c>
      <c r="F144" s="265" t="s">
        <v>602</v>
      </c>
      <c r="G144" s="265"/>
      <c r="H144" s="265"/>
      <c r="I144" s="265"/>
      <c r="J144" s="171" t="s">
        <v>208</v>
      </c>
      <c r="K144" s="172">
        <v>5</v>
      </c>
      <c r="L144" s="266">
        <v>0</v>
      </c>
      <c r="M144" s="267"/>
      <c r="N144" s="275">
        <f t="shared" si="5"/>
        <v>0</v>
      </c>
      <c r="O144" s="275"/>
      <c r="P144" s="275"/>
      <c r="Q144" s="275"/>
      <c r="R144" s="39"/>
      <c r="T144" s="173" t="s">
        <v>22</v>
      </c>
      <c r="U144" s="46" t="s">
        <v>41</v>
      </c>
      <c r="V144" s="38"/>
      <c r="W144" s="174">
        <f t="shared" si="6"/>
        <v>0</v>
      </c>
      <c r="X144" s="174">
        <v>0</v>
      </c>
      <c r="Y144" s="174">
        <f t="shared" si="7"/>
        <v>0</v>
      </c>
      <c r="Z144" s="174">
        <v>0</v>
      </c>
      <c r="AA144" s="175">
        <f t="shared" si="8"/>
        <v>0</v>
      </c>
      <c r="AR144" s="22" t="s">
        <v>215</v>
      </c>
      <c r="AT144" s="22" t="s">
        <v>157</v>
      </c>
      <c r="AU144" s="22" t="s">
        <v>109</v>
      </c>
      <c r="AY144" s="22" t="s">
        <v>156</v>
      </c>
      <c r="BE144" s="112">
        <f t="shared" si="9"/>
        <v>0</v>
      </c>
      <c r="BF144" s="112">
        <f t="shared" si="10"/>
        <v>0</v>
      </c>
      <c r="BG144" s="112">
        <f t="shared" si="11"/>
        <v>0</v>
      </c>
      <c r="BH144" s="112">
        <f t="shared" si="12"/>
        <v>0</v>
      </c>
      <c r="BI144" s="112">
        <f t="shared" si="13"/>
        <v>0</v>
      </c>
      <c r="BJ144" s="22" t="s">
        <v>84</v>
      </c>
      <c r="BK144" s="112">
        <f t="shared" si="14"/>
        <v>0</v>
      </c>
      <c r="BL144" s="22" t="s">
        <v>215</v>
      </c>
      <c r="BM144" s="22" t="s">
        <v>603</v>
      </c>
    </row>
    <row r="145" spans="2:65" s="1" customFormat="1" ht="16.5" customHeight="1">
      <c r="B145" s="37"/>
      <c r="C145" s="169" t="s">
        <v>226</v>
      </c>
      <c r="D145" s="169" t="s">
        <v>157</v>
      </c>
      <c r="E145" s="170" t="s">
        <v>604</v>
      </c>
      <c r="F145" s="265" t="s">
        <v>605</v>
      </c>
      <c r="G145" s="265"/>
      <c r="H145" s="265"/>
      <c r="I145" s="265"/>
      <c r="J145" s="171" t="s">
        <v>208</v>
      </c>
      <c r="K145" s="172">
        <v>1</v>
      </c>
      <c r="L145" s="266">
        <v>0</v>
      </c>
      <c r="M145" s="267"/>
      <c r="N145" s="275">
        <f t="shared" si="5"/>
        <v>0</v>
      </c>
      <c r="O145" s="275"/>
      <c r="P145" s="275"/>
      <c r="Q145" s="275"/>
      <c r="R145" s="39"/>
      <c r="T145" s="173" t="s">
        <v>22</v>
      </c>
      <c r="U145" s="46" t="s">
        <v>41</v>
      </c>
      <c r="V145" s="38"/>
      <c r="W145" s="174">
        <f t="shared" si="6"/>
        <v>0</v>
      </c>
      <c r="X145" s="174">
        <v>0</v>
      </c>
      <c r="Y145" s="174">
        <f t="shared" si="7"/>
        <v>0</v>
      </c>
      <c r="Z145" s="174">
        <v>0</v>
      </c>
      <c r="AA145" s="175">
        <f t="shared" si="8"/>
        <v>0</v>
      </c>
      <c r="AR145" s="22" t="s">
        <v>215</v>
      </c>
      <c r="AT145" s="22" t="s">
        <v>157</v>
      </c>
      <c r="AU145" s="22" t="s">
        <v>109</v>
      </c>
      <c r="AY145" s="22" t="s">
        <v>156</v>
      </c>
      <c r="BE145" s="112">
        <f t="shared" si="9"/>
        <v>0</v>
      </c>
      <c r="BF145" s="112">
        <f t="shared" si="10"/>
        <v>0</v>
      </c>
      <c r="BG145" s="112">
        <f t="shared" si="11"/>
        <v>0</v>
      </c>
      <c r="BH145" s="112">
        <f t="shared" si="12"/>
        <v>0</v>
      </c>
      <c r="BI145" s="112">
        <f t="shared" si="13"/>
        <v>0</v>
      </c>
      <c r="BJ145" s="22" t="s">
        <v>84</v>
      </c>
      <c r="BK145" s="112">
        <f t="shared" si="14"/>
        <v>0</v>
      </c>
      <c r="BL145" s="22" t="s">
        <v>215</v>
      </c>
      <c r="BM145" s="22" t="s">
        <v>606</v>
      </c>
    </row>
    <row r="146" spans="2:65" s="1" customFormat="1" ht="25.5" customHeight="1">
      <c r="B146" s="37"/>
      <c r="C146" s="169" t="s">
        <v>272</v>
      </c>
      <c r="D146" s="169" t="s">
        <v>157</v>
      </c>
      <c r="E146" s="170" t="s">
        <v>607</v>
      </c>
      <c r="F146" s="265" t="s">
        <v>608</v>
      </c>
      <c r="G146" s="265"/>
      <c r="H146" s="265"/>
      <c r="I146" s="265"/>
      <c r="J146" s="171" t="s">
        <v>169</v>
      </c>
      <c r="K146" s="172">
        <v>5</v>
      </c>
      <c r="L146" s="266">
        <v>0</v>
      </c>
      <c r="M146" s="267"/>
      <c r="N146" s="275">
        <f t="shared" si="5"/>
        <v>0</v>
      </c>
      <c r="O146" s="275"/>
      <c r="P146" s="275"/>
      <c r="Q146" s="275"/>
      <c r="R146" s="39"/>
      <c r="T146" s="173" t="s">
        <v>22</v>
      </c>
      <c r="U146" s="46" t="s">
        <v>41</v>
      </c>
      <c r="V146" s="38"/>
      <c r="W146" s="174">
        <f t="shared" si="6"/>
        <v>0</v>
      </c>
      <c r="X146" s="174">
        <v>0</v>
      </c>
      <c r="Y146" s="174">
        <f t="shared" si="7"/>
        <v>0</v>
      </c>
      <c r="Z146" s="174">
        <v>0</v>
      </c>
      <c r="AA146" s="175">
        <f t="shared" si="8"/>
        <v>0</v>
      </c>
      <c r="AR146" s="22" t="s">
        <v>215</v>
      </c>
      <c r="AT146" s="22" t="s">
        <v>157</v>
      </c>
      <c r="AU146" s="22" t="s">
        <v>109</v>
      </c>
      <c r="AY146" s="22" t="s">
        <v>156</v>
      </c>
      <c r="BE146" s="112">
        <f t="shared" si="9"/>
        <v>0</v>
      </c>
      <c r="BF146" s="112">
        <f t="shared" si="10"/>
        <v>0</v>
      </c>
      <c r="BG146" s="112">
        <f t="shared" si="11"/>
        <v>0</v>
      </c>
      <c r="BH146" s="112">
        <f t="shared" si="12"/>
        <v>0</v>
      </c>
      <c r="BI146" s="112">
        <f t="shared" si="13"/>
        <v>0</v>
      </c>
      <c r="BJ146" s="22" t="s">
        <v>84</v>
      </c>
      <c r="BK146" s="112">
        <f t="shared" si="14"/>
        <v>0</v>
      </c>
      <c r="BL146" s="22" t="s">
        <v>215</v>
      </c>
      <c r="BM146" s="22" t="s">
        <v>609</v>
      </c>
    </row>
    <row r="147" spans="2:65" s="1" customFormat="1" ht="49.9" customHeight="1">
      <c r="B147" s="37"/>
      <c r="C147" s="38"/>
      <c r="D147" s="160" t="s">
        <v>376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06">
        <f>BK147</f>
        <v>0</v>
      </c>
      <c r="O147" s="307"/>
      <c r="P147" s="307"/>
      <c r="Q147" s="307"/>
      <c r="R147" s="39"/>
      <c r="T147" s="149"/>
      <c r="U147" s="58"/>
      <c r="V147" s="58"/>
      <c r="W147" s="58"/>
      <c r="X147" s="58"/>
      <c r="Y147" s="58"/>
      <c r="Z147" s="58"/>
      <c r="AA147" s="60"/>
      <c r="AT147" s="22" t="s">
        <v>75</v>
      </c>
      <c r="AU147" s="22" t="s">
        <v>76</v>
      </c>
      <c r="AY147" s="22" t="s">
        <v>377</v>
      </c>
      <c r="BK147" s="112">
        <v>0</v>
      </c>
    </row>
    <row r="148" spans="2:65" s="1" customFormat="1" ht="6.95" customHeight="1">
      <c r="B148" s="61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3"/>
    </row>
  </sheetData>
  <sheetProtection algorithmName="SHA-512" hashValue="k1x8+t1UqThznlsW8+/Nl+kxbL0PaE4OVYB6Aq1/pUxPkieATP9jhvHEDm9iCqj2g62cTJKK/3uLLvjNRuEQ5g==" saltValue="xbH/Vuy69SuoEnG90+MZrBjx86KWsmYkj7SVWz94n8oKojx8x8LYHvClj16V51vpyZFbuU4suvtvY65udsSsgA==" spinCount="10" sheet="1" objects="1" scenarios="1" formatColumns="0" formatRows="0"/>
  <mergeCells count="141">
    <mergeCell ref="O15:P15"/>
    <mergeCell ref="O17:P17"/>
    <mergeCell ref="O18:P18"/>
    <mergeCell ref="O20:P20"/>
    <mergeCell ref="O21:P2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N147:Q147"/>
    <mergeCell ref="F130:I130"/>
    <mergeCell ref="L130:M130"/>
    <mergeCell ref="N130:Q130"/>
    <mergeCell ref="N131:Q131"/>
    <mergeCell ref="N132:Q132"/>
    <mergeCell ref="N133:Q133"/>
    <mergeCell ref="N134:Q134"/>
    <mergeCell ref="N135:Q135"/>
    <mergeCell ref="N136:Q136"/>
    <mergeCell ref="N137:Q137"/>
    <mergeCell ref="N138:Q138"/>
    <mergeCell ref="N139:Q139"/>
    <mergeCell ref="N140:Q140"/>
    <mergeCell ref="L139:M139"/>
    <mergeCell ref="L140:M140"/>
    <mergeCell ref="L141:M141"/>
    <mergeCell ref="L142:M142"/>
    <mergeCell ref="L143:M143"/>
    <mergeCell ref="L144:M144"/>
    <mergeCell ref="L145:M145"/>
    <mergeCell ref="L146:M146"/>
    <mergeCell ref="N144:Q144"/>
    <mergeCell ref="N141:Q141"/>
    <mergeCell ref="N142:Q142"/>
    <mergeCell ref="N143:Q143"/>
    <mergeCell ref="N145:Q145"/>
    <mergeCell ref="N146:Q146"/>
    <mergeCell ref="N129:Q129"/>
    <mergeCell ref="L137:M137"/>
    <mergeCell ref="L131:M131"/>
    <mergeCell ref="L132:M132"/>
    <mergeCell ref="L133:M133"/>
    <mergeCell ref="L134:M134"/>
    <mergeCell ref="L135:M135"/>
    <mergeCell ref="L136:M136"/>
    <mergeCell ref="L138:M138"/>
    <mergeCell ref="L125:M125"/>
    <mergeCell ref="N125:Q125"/>
    <mergeCell ref="F125:I125"/>
    <mergeCell ref="F128:I128"/>
    <mergeCell ref="F127:I127"/>
    <mergeCell ref="L127:M127"/>
    <mergeCell ref="N127:Q127"/>
    <mergeCell ref="L128:M128"/>
    <mergeCell ref="N128:Q128"/>
    <mergeCell ref="N126:Q126"/>
    <mergeCell ref="N119:Q119"/>
    <mergeCell ref="N120:Q120"/>
    <mergeCell ref="N121:Q121"/>
    <mergeCell ref="F122:I122"/>
    <mergeCell ref="F124:I124"/>
    <mergeCell ref="L122:M122"/>
    <mergeCell ref="N122:Q122"/>
    <mergeCell ref="F123:I123"/>
    <mergeCell ref="L123:M123"/>
    <mergeCell ref="N123:Q123"/>
    <mergeCell ref="L124:M124"/>
    <mergeCell ref="N124:Q124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40:I140"/>
    <mergeCell ref="F141:I141"/>
    <mergeCell ref="F142:I142"/>
    <mergeCell ref="F143:I143"/>
    <mergeCell ref="F144:I144"/>
    <mergeCell ref="F145:I145"/>
    <mergeCell ref="F146:I146"/>
    <mergeCell ref="C76:Q76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N97:Q97"/>
    <mergeCell ref="N95:Q95"/>
    <mergeCell ref="N96:Q96"/>
    <mergeCell ref="F135:I135"/>
    <mergeCell ref="F133:I133"/>
    <mergeCell ref="F131:I131"/>
    <mergeCell ref="F132:I132"/>
    <mergeCell ref="F134:I134"/>
    <mergeCell ref="F136:I136"/>
    <mergeCell ref="F137:I137"/>
    <mergeCell ref="F138:I138"/>
    <mergeCell ref="F139:I139"/>
    <mergeCell ref="D96:H96"/>
    <mergeCell ref="D95:H95"/>
    <mergeCell ref="D97:H97"/>
    <mergeCell ref="D98:H98"/>
    <mergeCell ref="D99:H99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N98:Q98"/>
    <mergeCell ref="N99:Q99"/>
    <mergeCell ref="E15:L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2018-008-a - Stavební a k...</vt:lpstr>
      <vt:lpstr>2018-008-b - Elektroinsta...</vt:lpstr>
      <vt:lpstr>2018-008-c - Vytápění</vt:lpstr>
      <vt:lpstr>2018-008-d - ZTI</vt:lpstr>
      <vt:lpstr>'2018-008-a - Stavební a k...'!Názvy_tisku</vt:lpstr>
      <vt:lpstr>'2018-008-b - Elektroinsta...'!Názvy_tisku</vt:lpstr>
      <vt:lpstr>'2018-008-c - Vytápění'!Názvy_tisku</vt:lpstr>
      <vt:lpstr>'2018-008-d - ZTI'!Názvy_tisku</vt:lpstr>
      <vt:lpstr>'Rekapitulace stavby'!Názvy_tisku</vt:lpstr>
      <vt:lpstr>'2018-008-a - Stavební a k...'!Oblast_tisku</vt:lpstr>
      <vt:lpstr>'2018-008-b - Elektroinsta...'!Oblast_tisku</vt:lpstr>
      <vt:lpstr>'2018-008-c - Vytápění'!Oblast_tisku</vt:lpstr>
      <vt:lpstr>'2018-008-d - ZTI'!Oblast_tisku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Ondra-PC\Ondra</dc:creator>
  <cp:lastModifiedBy>Petr Kubík</cp:lastModifiedBy>
  <dcterms:created xsi:type="dcterms:W3CDTF">2018-10-22T18:47:33Z</dcterms:created>
  <dcterms:modified xsi:type="dcterms:W3CDTF">2023-11-30T08:08:23Z</dcterms:modified>
</cp:coreProperties>
</file>