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3_19 - Dodávka a instalace vzduchotechniky v budově  „S“  v PN Horní Beřkovice\"/>
    </mc:Choice>
  </mc:AlternateContent>
  <bookViews>
    <workbookView xWindow="0" yWindow="0" windowWidth="28800" windowHeight="12435" firstSheet="1" activeTab="1"/>
  </bookViews>
  <sheets>
    <sheet name="Rekapitulace stavby" sheetId="1" state="hidden" r:id="rId1"/>
    <sheet name="slepý rozpočet" sheetId="2" r:id="rId2"/>
  </sheets>
  <definedNames>
    <definedName name="_xlnm._FilterDatabase" localSheetId="1" hidden="1">'slepý rozpočet'!$C$112:$J$145</definedName>
    <definedName name="_xlnm.Print_Titles" localSheetId="0">'Rekapitulace stavby'!$92:$92</definedName>
    <definedName name="_xlnm.Print_Titles" localSheetId="1">'slepý rozpočet'!$112:$112</definedName>
    <definedName name="_xlnm.Print_Area" localSheetId="0">'Rekapitulace stavby'!$D$4:$AO$76,'Rekapitulace stavby'!$C$82:$AQ$101</definedName>
    <definedName name="_xlnm.Print_Area" localSheetId="1">'slepý rozpočet'!$C$4:$J$74,'slepý rozpočet'!$C$80:$J$94,'slepý rozpočet'!$C$100:$J$145</definedName>
  </definedNames>
  <calcPr calcId="152511"/>
</workbook>
</file>

<file path=xl/calcChain.xml><?xml version="1.0" encoding="utf-8"?>
<calcChain xmlns="http://schemas.openxmlformats.org/spreadsheetml/2006/main">
  <c r="J130" i="2" l="1"/>
  <c r="J117" i="2"/>
  <c r="BJ116" i="2"/>
  <c r="J116" i="2"/>
  <c r="J143" i="2" l="1"/>
  <c r="J144" i="2"/>
  <c r="J145" i="2"/>
  <c r="J121" i="2"/>
  <c r="J122" i="2"/>
  <c r="J123" i="2"/>
  <c r="J124" i="2"/>
  <c r="J125" i="2"/>
  <c r="J126" i="2"/>
  <c r="J127" i="2"/>
  <c r="J128" i="2"/>
  <c r="J129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BJ143" i="2" l="1"/>
  <c r="BJ120" i="2"/>
  <c r="J18" i="2" l="1"/>
  <c r="E19" i="2"/>
  <c r="J19" i="2"/>
  <c r="J21" i="2"/>
  <c r="E22" i="2"/>
  <c r="J22" i="2"/>
  <c r="D93" i="2" l="1"/>
  <c r="J120" i="2"/>
  <c r="J118" i="2" l="1"/>
  <c r="J119" i="2"/>
  <c r="AY100" i="1" l="1"/>
  <c r="AX100" i="1"/>
  <c r="AY99" i="1"/>
  <c r="AX99" i="1"/>
  <c r="AW99" i="1"/>
  <c r="BB99" i="1"/>
  <c r="AU99" i="1"/>
  <c r="AY98" i="1"/>
  <c r="AX98" i="1"/>
  <c r="BD98" i="1"/>
  <c r="BA98" i="1"/>
  <c r="AU98" i="1"/>
  <c r="AY97" i="1"/>
  <c r="AX97" i="1"/>
  <c r="BD97" i="1"/>
  <c r="BC97" i="1"/>
  <c r="BB97" i="1"/>
  <c r="AW97" i="1"/>
  <c r="BA97" i="1"/>
  <c r="AY96" i="1"/>
  <c r="AX96" i="1"/>
  <c r="BB96" i="1"/>
  <c r="AU96" i="1"/>
  <c r="BD96" i="1"/>
  <c r="BC96" i="1"/>
  <c r="AW96" i="1"/>
  <c r="J35" i="2"/>
  <c r="J34" i="2"/>
  <c r="AY95" i="1" s="1"/>
  <c r="J33" i="2"/>
  <c r="AX95" i="1" s="1"/>
  <c r="BH145" i="2"/>
  <c r="BG145" i="2"/>
  <c r="BF145" i="2"/>
  <c r="BE145" i="2"/>
  <c r="S145" i="2"/>
  <c r="Q145" i="2"/>
  <c r="O145" i="2"/>
  <c r="BJ145" i="2"/>
  <c r="BD145" i="2"/>
  <c r="BH144" i="2"/>
  <c r="BG144" i="2"/>
  <c r="BF144" i="2"/>
  <c r="BE144" i="2"/>
  <c r="S144" i="2"/>
  <c r="Q144" i="2"/>
  <c r="O144" i="2"/>
  <c r="BJ144" i="2"/>
  <c r="BD144" i="2"/>
  <c r="BH119" i="2"/>
  <c r="BG119" i="2"/>
  <c r="BF119" i="2"/>
  <c r="BE119" i="2"/>
  <c r="S119" i="2"/>
  <c r="Q119" i="2"/>
  <c r="O119" i="2"/>
  <c r="BJ119" i="2"/>
  <c r="BD119" i="2"/>
  <c r="BH118" i="2"/>
  <c r="BG118" i="2"/>
  <c r="BF118" i="2"/>
  <c r="BE118" i="2"/>
  <c r="S118" i="2"/>
  <c r="Q118" i="2"/>
  <c r="O118" i="2"/>
  <c r="BJ118" i="2"/>
  <c r="BD118" i="2"/>
  <c r="BH117" i="2"/>
  <c r="BG117" i="2"/>
  <c r="BF117" i="2"/>
  <c r="BE117" i="2"/>
  <c r="S117" i="2"/>
  <c r="Q117" i="2"/>
  <c r="O117" i="2"/>
  <c r="BJ117" i="2"/>
  <c r="BD117" i="2"/>
  <c r="BH115" i="2"/>
  <c r="BG115" i="2"/>
  <c r="BF115" i="2"/>
  <c r="BE115" i="2"/>
  <c r="S115" i="2"/>
  <c r="Q115" i="2"/>
  <c r="O115" i="2"/>
  <c r="BJ115" i="2"/>
  <c r="J115" i="2"/>
  <c r="BD115" i="2" s="1"/>
  <c r="F107" i="2"/>
  <c r="E105" i="2"/>
  <c r="E83" i="2"/>
  <c r="J88" i="2"/>
  <c r="J109" i="2"/>
  <c r="J16" i="2"/>
  <c r="E16" i="2"/>
  <c r="F110" i="2" s="1"/>
  <c r="J15" i="2"/>
  <c r="E13" i="2"/>
  <c r="F87" i="2" s="1"/>
  <c r="J107" i="2"/>
  <c r="J85" i="2"/>
  <c r="AS94" i="1"/>
  <c r="L90" i="1"/>
  <c r="AM90" i="1"/>
  <c r="AM89" i="1"/>
  <c r="L89" i="1"/>
  <c r="AM87" i="1"/>
  <c r="L87" i="1"/>
  <c r="L85" i="1"/>
  <c r="L84" i="1"/>
  <c r="J114" i="2" l="1"/>
  <c r="J113" i="2" s="1"/>
  <c r="F32" i="2"/>
  <c r="BA95" i="1" s="1"/>
  <c r="F34" i="2"/>
  <c r="BC95" i="1" s="1"/>
  <c r="Q114" i="2"/>
  <c r="F109" i="2"/>
  <c r="F88" i="2"/>
  <c r="S114" i="2"/>
  <c r="J110" i="2"/>
  <c r="J32" i="2"/>
  <c r="AW95" i="1" s="1"/>
  <c r="F35" i="2"/>
  <c r="BD95" i="1" s="1"/>
  <c r="O114" i="2"/>
  <c r="F33" i="2"/>
  <c r="BB95" i="1" s="1"/>
  <c r="BD100" i="1"/>
  <c r="BB100" i="1"/>
  <c r="BA100" i="1"/>
  <c r="BC100" i="1"/>
  <c r="AW100" i="1"/>
  <c r="AZ96" i="1"/>
  <c r="AV96" i="1"/>
  <c r="AT96" i="1" s="1"/>
  <c r="J87" i="2"/>
  <c r="BJ114" i="2"/>
  <c r="BA96" i="1"/>
  <c r="AZ97" i="1"/>
  <c r="AU97" i="1"/>
  <c r="AV98" i="1"/>
  <c r="AZ98" i="1"/>
  <c r="AZ99" i="1"/>
  <c r="AV97" i="1"/>
  <c r="AT97" i="1" s="1"/>
  <c r="BB98" i="1"/>
  <c r="BD99" i="1"/>
  <c r="AZ100" i="1"/>
  <c r="AV100" i="1"/>
  <c r="AW98" i="1"/>
  <c r="BC98" i="1"/>
  <c r="AV99" i="1"/>
  <c r="AT99" i="1" s="1"/>
  <c r="BC99" i="1"/>
  <c r="BA99" i="1"/>
  <c r="J93" i="2" l="1"/>
  <c r="BA94" i="1"/>
  <c r="AW94" i="1" s="1"/>
  <c r="AK30" i="1" s="1"/>
  <c r="S113" i="2"/>
  <c r="BD94" i="1"/>
  <c r="W33" i="1" s="1"/>
  <c r="Q113" i="2"/>
  <c r="O113" i="2"/>
  <c r="AU95" i="1" s="1"/>
  <c r="AU94" i="1" s="1"/>
  <c r="BC94" i="1"/>
  <c r="W32" i="1" s="1"/>
  <c r="BB94" i="1"/>
  <c r="AX94" i="1" s="1"/>
  <c r="AU100" i="1"/>
  <c r="AT100" i="1"/>
  <c r="AT98" i="1"/>
  <c r="BJ113" i="2"/>
  <c r="J92" i="2" l="1"/>
  <c r="W30" i="1"/>
  <c r="AY94" i="1"/>
  <c r="W31" i="1"/>
  <c r="J28" i="2"/>
  <c r="F31" i="2" s="1"/>
  <c r="J31" i="2" l="1"/>
  <c r="AV95" i="1" s="1"/>
  <c r="AT95" i="1" s="1"/>
  <c r="AZ95" i="1"/>
  <c r="AZ94" i="1" s="1"/>
  <c r="AG97" i="1"/>
  <c r="AN97" i="1" s="1"/>
  <c r="AG99" i="1"/>
  <c r="AN99" i="1" s="1"/>
  <c r="AG100" i="1"/>
  <c r="AN100" i="1" s="1"/>
  <c r="AG98" i="1"/>
  <c r="AN98" i="1" s="1"/>
  <c r="AG96" i="1"/>
  <c r="AN96" i="1" s="1"/>
  <c r="AG95" i="1"/>
  <c r="J37" i="2"/>
  <c r="W29" i="1" l="1"/>
  <c r="AV94" i="1"/>
  <c r="AG94" i="1"/>
  <c r="AN95" i="1"/>
  <c r="AK29" i="1" l="1"/>
  <c r="AT94" i="1"/>
  <c r="AN94" i="1"/>
  <c r="AK26" i="1"/>
  <c r="AK35" i="1" s="1"/>
</calcChain>
</file>

<file path=xl/sharedStrings.xml><?xml version="1.0" encoding="utf-8"?>
<sst xmlns="http://schemas.openxmlformats.org/spreadsheetml/2006/main" count="435" uniqueCount="195">
  <si>
    <t>Export Komplet</t>
  </si>
  <si>
    <t/>
  </si>
  <si>
    <t>2.0</t>
  </si>
  <si>
    <t>False</t>
  </si>
  <si>
    <t>{2c1f4948-927b-4583-bbd9-6283d1da3e48}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</si>
  <si>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</si>
  <si>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</si>
  <si>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</si>
  <si>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</si>
  <si>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</si>
  <si>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</si>
  <si>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</si>
  <si>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</si>
  <si>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</si>
  <si>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</si>
  <si>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</si>
  <si>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</si>
  <si>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</t>
  </si>
  <si>
    <t>KSO:</t>
  </si>
  <si>
    <t>CC-CZ:</t>
  </si>
  <si>
    <t>Místo:</t>
  </si>
  <si>
    <t xml:space="preserve"> </t>
  </si>
  <si>
    <t>Datum:</t>
  </si>
  <si>
    <t>13. 8. 2019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</si>
  <si>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</si>
  <si>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</si>
  <si>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</si>
  <si>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</si>
  <si>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</si>
  <si>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</si>
  <si>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</si>
  <si>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</si>
  <si>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</si>
  <si>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</si>
  <si>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</si>
  <si>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</si>
  <si>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</si>
  <si>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</si>
  <si>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</si>
  <si>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</si>
  <si>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</si>
  <si>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</si>
  <si>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</si>
  <si>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</si>
  <si>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</si>
  <si>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</si>
  <si>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</si>
  <si>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</si>
  <si>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</si>
  <si>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</si>
  <si>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</si>
  <si>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</si>
  <si>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</si>
  <si>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</si>
  <si>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</si>
  <si>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</si>
  <si>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</si>
  <si>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</si>
  <si>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</si>
  <si>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</si>
  <si>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</si>
  <si>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</si>
  <si>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</si>
  <si>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</si>
  <si>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</si>
  <si>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</si>
  <si>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</si>
  <si>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</si>
  <si>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</si>
  <si>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</si>
  <si>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</si>
  <si>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</si>
  <si>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</si>
  <si>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</si>
  <si>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</si>
  <si>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</si>
  <si>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</si>
  <si>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</si>
  <si>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2019/016/a</t>
  </si>
  <si>
    <t>Budova B1 – oprava taškové krytiny - bobrovky</t>
  </si>
  <si>
    <t>STA</t>
  </si>
  <si>
    <t>1</t>
  </si>
  <si>
    <t>{4f74d725-ea6e-43b8-8607-a8104904e547}</t>
  </si>
  <si>
    <t>2</t>
  </si>
  <si>
    <t>2019/016/b</t>
  </si>
  <si>
    <t>Budova P – oprava střechy nad vstupem</t>
  </si>
  <si>
    <t>{9a45b8d2-99ed-42b5-9585-1a1b827db6a8}</t>
  </si>
  <si>
    <t>2019/016/c</t>
  </si>
  <si>
    <t>Budova P - oprava střechy nad lakovnou</t>
  </si>
  <si>
    <t>{0cba9bbc-36e0-443c-9bab-853281ddb82a}</t>
  </si>
  <si>
    <t>2019/016/d</t>
  </si>
  <si>
    <t>Budova H - oprava zatékání kolem komínu</t>
  </si>
  <si>
    <t>{a364e575-c848-47be-b0f1-c8d4f1f2ee59}</t>
  </si>
  <si>
    <t>2019/016/e</t>
  </si>
  <si>
    <t xml:space="preserve">Budova J - oprava střechy nad svařovnou, oprava atik </t>
  </si>
  <si>
    <t>{43e20896-b7ad-48f8-b172-c2ebf2d88183}</t>
  </si>
  <si>
    <t>2019/016/f</t>
  </si>
  <si>
    <t xml:space="preserve">Budova C - Čištění úžlabí, oprava střechy výtahové </t>
  </si>
  <si>
    <t>{e7d06dc9-86e3-4258-be3c-ea98d1bd9b6e}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</si>
  <si>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</si>
  <si>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</si>
  <si>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</si>
  <si>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</si>
  <si>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</si>
  <si>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</si>
  <si>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</si>
  <si>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</si>
  <si>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</si>
  <si>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</si>
  <si>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</si>
  <si>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</si>
  <si>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</si>
  <si>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</si>
  <si>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</si>
  <si>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</si>
  <si>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</si>
  <si>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</si>
  <si>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</si>
  <si>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</si>
  <si>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</si>
  <si>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</si>
  <si>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992039388</t>
  </si>
  <si>
    <t>709170370</t>
  </si>
  <si>
    <t>3</t>
  </si>
  <si>
    <t>-1542402595</t>
  </si>
  <si>
    <t>1276350635</t>
  </si>
  <si>
    <t>5</t>
  </si>
  <si>
    <t>16</t>
  </si>
  <si>
    <t>960505650</t>
  </si>
  <si>
    <t>6</t>
  </si>
  <si>
    <t>-1250762095</t>
  </si>
  <si>
    <t>7</t>
  </si>
  <si>
    <t>8</t>
  </si>
  <si>
    <t>9</t>
  </si>
  <si>
    <t>kpl</t>
  </si>
  <si>
    <t>ks</t>
  </si>
  <si>
    <t>Psychiatrická nemocnice Horní Beřkovice</t>
  </si>
  <si>
    <t>Ing. Martin Knobloch</t>
  </si>
  <si>
    <t>Areál psychiatrické nemocnice Horní Beřkovice</t>
  </si>
  <si>
    <t>Soupis prací</t>
  </si>
  <si>
    <t>CZ00673552</t>
  </si>
  <si>
    <t>bm</t>
  </si>
  <si>
    <t>10</t>
  </si>
  <si>
    <t>11</t>
  </si>
  <si>
    <t>Budova S</t>
  </si>
  <si>
    <t>12</t>
  </si>
  <si>
    <t>13</t>
  </si>
  <si>
    <t>14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</si>
  <si>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</si>
  <si>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</si>
  <si>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</si>
  <si>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</si>
  <si>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</si>
  <si>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</si>
  <si>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</si>
  <si>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</si>
  <si>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</si>
  <si>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</si>
  <si>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</si>
  <si>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</si>
  <si>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</si>
  <si>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</si>
  <si>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Vnitřní kazetová jednotka Qch = 3,5 kW</t>
  </si>
  <si>
    <t>Vnitřní kazetová jednotka Qch = 2,5 kW</t>
  </si>
  <si>
    <t>Vnitřní kazetová jednotka Qch = 2 kW</t>
  </si>
  <si>
    <t>Venkovní jednotka split Qch = 5 kW</t>
  </si>
  <si>
    <t>Vnitřní kazetová jednotka Qch = 5 kW</t>
  </si>
  <si>
    <t>Krycí panel pro kazetovou jednotku</t>
  </si>
  <si>
    <t>infra dálkový ovladač</t>
  </si>
  <si>
    <t>Krycí lišta na Cu potrubí/drátěný žlab</t>
  </si>
  <si>
    <t>Odvod kondenzátu</t>
  </si>
  <si>
    <t>Čerpadlo kondenzátu</t>
  </si>
  <si>
    <t>Konstrukce pod venkovní jednotku</t>
  </si>
  <si>
    <t>Prostup na Cu potrubí (stropní konstrukcí)</t>
  </si>
  <si>
    <t>Prostup střechou</t>
  </si>
  <si>
    <t>Drážky ve fasádě na trasy potrubí</t>
  </si>
  <si>
    <t xml:space="preserve">Začistění prostupů </t>
  </si>
  <si>
    <t>Rozvodnice na omítku</t>
  </si>
  <si>
    <t>Lišty na kabely</t>
  </si>
  <si>
    <t>Lišty na Cu potrubí</t>
  </si>
  <si>
    <t>Jistič 16A-C</t>
  </si>
  <si>
    <t>Jistič 13A-C</t>
  </si>
  <si>
    <t>Kabel CYKY 3x2,5</t>
  </si>
  <si>
    <t>Kabel CYKY 3x4</t>
  </si>
  <si>
    <t>Společný montážní materiál (závěsný, těsnící a spojovací materiál)</t>
  </si>
  <si>
    <t>Zařízení staveniště</t>
  </si>
  <si>
    <t xml:space="preserve">Odstranění zařízení staveniště </t>
  </si>
  <si>
    <t>Přesun hmot</t>
  </si>
  <si>
    <t xml:space="preserve">Venkovní jednotka multisplit Qch 6,8kW </t>
  </si>
  <si>
    <t>Položkový rozpočet</t>
  </si>
  <si>
    <t>Dodávka a instalace klimatizací na bud S</t>
  </si>
  <si>
    <t>Cu potrubí izolované (propojovací potrubí mezi vnitřní a venkovní jednotkou)</t>
  </si>
  <si>
    <t>Komunikační kabel mezi vnitřní a venkovní jednotkou</t>
  </si>
  <si>
    <t>Prostup pro kazetovou jednotku 1000 x 1000 mm (stropní konstrukcí)</t>
  </si>
  <si>
    <t>Přívod do rozvodnice z hlavního rozvaděče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</si>
</sst>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8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4" fontId="18" fillId="3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20" xfId="0" applyFont="1" applyBorder="1" applyAlignment="1"/>
    <xf numFmtId="165" fontId="2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5" borderId="17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183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5"/>
      <c r="BE5" s="189" t="s">
        <v>15</v>
      </c>
      <c r="BS5" s="12" t="s">
        <v>6</v>
      </c>
    </row>
    <row r="6" spans="1:74" ht="36.950000000000003" customHeight="1">
      <c r="B6" s="15"/>
      <c r="D6" s="21" t="s">
        <v>16</v>
      </c>
      <c r="K6" s="184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5"/>
      <c r="BE6" s="190"/>
      <c r="BS6" s="12" t="s">
        <v>6</v>
      </c>
    </row>
    <row r="7" spans="1:74" ht="12" customHeight="1">
      <c r="B7" s="15"/>
      <c r="D7" s="22" t="s">
        <v>18</v>
      </c>
      <c r="K7" s="20" t="s">
        <v>1</v>
      </c>
      <c r="AK7" s="22" t="s">
        <v>19</v>
      </c>
      <c r="AN7" s="20" t="s">
        <v>1</v>
      </c>
      <c r="AR7" s="15"/>
      <c r="BE7" s="190"/>
      <c r="BS7" s="12" t="s">
        <v>6</v>
      </c>
    </row>
    <row r="8" spans="1:74" ht="12" customHeight="1">
      <c r="B8" s="15"/>
      <c r="D8" s="22" t="s">
        <v>20</v>
      </c>
      <c r="K8" s="20" t="s">
        <v>21</v>
      </c>
      <c r="AK8" s="22" t="s">
        <v>22</v>
      </c>
      <c r="AN8" s="23" t="s">
        <v>23</v>
      </c>
      <c r="AR8" s="15"/>
      <c r="BE8" s="190"/>
      <c r="BS8" s="12" t="s">
        <v>6</v>
      </c>
    </row>
    <row r="9" spans="1:74" ht="14.45" customHeight="1">
      <c r="B9" s="15"/>
      <c r="AR9" s="15"/>
      <c r="BE9" s="190"/>
      <c r="BS9" s="12" t="s">
        <v>6</v>
      </c>
    </row>
    <row r="10" spans="1:74" ht="12" customHeight="1">
      <c r="B10" s="15"/>
      <c r="D10" s="22" t="s">
        <v>24</v>
      </c>
      <c r="AK10" s="22" t="s">
        <v>25</v>
      </c>
      <c r="AN10" s="20" t="s">
        <v>1</v>
      </c>
      <c r="AR10" s="15"/>
      <c r="BE10" s="190"/>
      <c r="BS10" s="12" t="s">
        <v>6</v>
      </c>
    </row>
    <row r="11" spans="1:74" ht="18.399999999999999" customHeight="1">
      <c r="B11" s="15"/>
      <c r="E11" s="20" t="s">
        <v>21</v>
      </c>
      <c r="AK11" s="22" t="s">
        <v>26</v>
      </c>
      <c r="AN11" s="20" t="s">
        <v>1</v>
      </c>
      <c r="AR11" s="15"/>
      <c r="BE11" s="190"/>
      <c r="BS11" s="12" t="s">
        <v>6</v>
      </c>
    </row>
    <row r="12" spans="1:74" ht="6.95" customHeight="1">
      <c r="B12" s="15"/>
      <c r="AR12" s="15"/>
      <c r="BE12" s="190"/>
      <c r="BS12" s="12" t="s">
        <v>6</v>
      </c>
    </row>
    <row r="13" spans="1:74" ht="12" customHeight="1">
      <c r="B13" s="15"/>
      <c r="D13" s="22" t="s">
        <v>27</v>
      </c>
      <c r="AK13" s="22" t="s">
        <v>25</v>
      </c>
      <c r="AN13" s="24" t="s">
        <v>28</v>
      </c>
      <c r="AR13" s="15"/>
      <c r="BE13" s="190"/>
      <c r="BS13" s="12" t="s">
        <v>6</v>
      </c>
    </row>
    <row r="14" spans="1:74" ht="12.75">
      <c r="B14" s="15"/>
      <c r="E14" s="185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2" t="s">
        <v>26</v>
      </c>
      <c r="AN14" s="24" t="s">
        <v>28</v>
      </c>
      <c r="AR14" s="15"/>
      <c r="BE14" s="190"/>
      <c r="BS14" s="12" t="s">
        <v>6</v>
      </c>
    </row>
    <row r="15" spans="1:74" ht="6.95" customHeight="1">
      <c r="B15" s="15"/>
      <c r="AR15" s="15"/>
      <c r="BE15" s="190"/>
      <c r="BS15" s="12" t="s">
        <v>3</v>
      </c>
    </row>
    <row r="16" spans="1:74" ht="12" customHeight="1">
      <c r="B16" s="15"/>
      <c r="D16" s="22" t="s">
        <v>29</v>
      </c>
      <c r="AK16" s="22" t="s">
        <v>25</v>
      </c>
      <c r="AN16" s="20" t="s">
        <v>1</v>
      </c>
      <c r="AR16" s="15"/>
      <c r="BE16" s="190"/>
      <c r="BS16" s="12" t="s">
        <v>3</v>
      </c>
    </row>
    <row r="17" spans="2:71" ht="18.399999999999999" customHeight="1">
      <c r="B17" s="15"/>
      <c r="E17" s="20" t="s">
        <v>21</v>
      </c>
      <c r="AK17" s="22" t="s">
        <v>26</v>
      </c>
      <c r="AN17" s="20" t="s">
        <v>1</v>
      </c>
      <c r="AR17" s="15"/>
      <c r="BE17" s="190"/>
      <c r="BS17" s="12" t="s">
        <v>30</v>
      </c>
    </row>
    <row r="18" spans="2:71" ht="6.95" customHeight="1">
      <c r="B18" s="15"/>
      <c r="AR18" s="15"/>
      <c r="BE18" s="190"/>
      <c r="BS18" s="12" t="s">
        <v>6</v>
      </c>
    </row>
    <row r="19" spans="2:71" ht="12" customHeight="1">
      <c r="B19" s="15"/>
      <c r="D19" s="22" t="s">
        <v>31</v>
      </c>
      <c r="AK19" s="22" t="s">
        <v>25</v>
      </c>
      <c r="AN19" s="20" t="s">
        <v>1</v>
      </c>
      <c r="AR19" s="15"/>
      <c r="BE19" s="190"/>
      <c r="BS19" s="12" t="s">
        <v>6</v>
      </c>
    </row>
    <row r="20" spans="2:71" ht="18.399999999999999" customHeight="1">
      <c r="B20" s="15"/>
      <c r="E20" s="20" t="s">
        <v>21</v>
      </c>
      <c r="AK20" s="22" t="s">
        <v>26</v>
      </c>
      <c r="AN20" s="20" t="s">
        <v>1</v>
      </c>
      <c r="AR20" s="15"/>
      <c r="BE20" s="190"/>
      <c r="BS20" s="12" t="s">
        <v>30</v>
      </c>
    </row>
    <row r="21" spans="2:71" ht="6.95" customHeight="1">
      <c r="B21" s="15"/>
      <c r="AR21" s="15"/>
      <c r="BE21" s="190"/>
    </row>
    <row r="22" spans="2:71" ht="12" customHeight="1">
      <c r="B22" s="15"/>
      <c r="D22" s="22" t="s">
        <v>32</v>
      </c>
      <c r="AR22" s="15"/>
      <c r="BE22" s="190"/>
    </row>
    <row r="23" spans="2:71" ht="16.5" customHeight="1">
      <c r="B23" s="15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5"/>
      <c r="BE23" s="190"/>
    </row>
    <row r="24" spans="2:71" ht="6.95" customHeight="1">
      <c r="B24" s="15"/>
      <c r="AR24" s="15"/>
      <c r="BE24" s="190"/>
    </row>
    <row r="25" spans="2:71" ht="6.95" customHeight="1">
      <c r="B25" s="1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5"/>
      <c r="BE25" s="190"/>
    </row>
    <row r="26" spans="2:71" s="1" customFormat="1" ht="25.9" customHeight="1">
      <c r="B26" s="27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2" t="e">
        <f>ROUND(AG94,2)</f>
        <v>#REF!</v>
      </c>
      <c r="AL26" s="193"/>
      <c r="AM26" s="193"/>
      <c r="AN26" s="193"/>
      <c r="AO26" s="193"/>
      <c r="AR26" s="27"/>
      <c r="BE26" s="190"/>
    </row>
    <row r="27" spans="2:71" s="1" customFormat="1" ht="6.95" customHeight="1">
      <c r="B27" s="27"/>
      <c r="AR27" s="27"/>
      <c r="BE27" s="190"/>
    </row>
    <row r="28" spans="2:71" s="1" customFormat="1" ht="12.75">
      <c r="B28" s="27"/>
      <c r="L28" s="188" t="s">
        <v>34</v>
      </c>
      <c r="M28" s="188"/>
      <c r="N28" s="188"/>
      <c r="O28" s="188"/>
      <c r="P28" s="188"/>
      <c r="W28" s="188" t="s">
        <v>35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36</v>
      </c>
      <c r="AL28" s="188"/>
      <c r="AM28" s="188"/>
      <c r="AN28" s="188"/>
      <c r="AO28" s="188"/>
      <c r="AR28" s="27"/>
      <c r="BE28" s="190"/>
    </row>
    <row r="29" spans="2:71" s="2" customFormat="1" ht="14.45" customHeight="1">
      <c r="B29" s="31"/>
      <c r="D29" s="22" t="s">
        <v>37</v>
      </c>
      <c r="F29" s="22" t="s">
        <v>38</v>
      </c>
      <c r="L29" s="163">
        <v>0.21</v>
      </c>
      <c r="M29" s="164"/>
      <c r="N29" s="164"/>
      <c r="O29" s="164"/>
      <c r="P29" s="164"/>
      <c r="W29" s="171" t="e">
        <f>ROUND(AZ94, 2)</f>
        <v>#REF!</v>
      </c>
      <c r="X29" s="164"/>
      <c r="Y29" s="164"/>
      <c r="Z29" s="164"/>
      <c r="AA29" s="164"/>
      <c r="AB29" s="164"/>
      <c r="AC29" s="164"/>
      <c r="AD29" s="164"/>
      <c r="AE29" s="164"/>
      <c r="AK29" s="171" t="e">
        <f>ROUND(AV94, 2)</f>
        <v>#REF!</v>
      </c>
      <c r="AL29" s="164"/>
      <c r="AM29" s="164"/>
      <c r="AN29" s="164"/>
      <c r="AO29" s="164"/>
      <c r="AR29" s="31"/>
      <c r="BE29" s="191"/>
    </row>
    <row r="30" spans="2:71" s="2" customFormat="1" ht="14.45" customHeight="1">
      <c r="B30" s="31"/>
      <c r="F30" s="22" t="s">
        <v>39</v>
      </c>
      <c r="L30" s="163">
        <v>0.15</v>
      </c>
      <c r="M30" s="164"/>
      <c r="N30" s="164"/>
      <c r="O30" s="164"/>
      <c r="P30" s="164"/>
      <c r="W30" s="171" t="e">
        <f>ROUND(BA94, 2)</f>
        <v>#REF!</v>
      </c>
      <c r="X30" s="164"/>
      <c r="Y30" s="164"/>
      <c r="Z30" s="164"/>
      <c r="AA30" s="164"/>
      <c r="AB30" s="164"/>
      <c r="AC30" s="164"/>
      <c r="AD30" s="164"/>
      <c r="AE30" s="164"/>
      <c r="AK30" s="171" t="e">
        <f>ROUND(AW94, 2)</f>
        <v>#REF!</v>
      </c>
      <c r="AL30" s="164"/>
      <c r="AM30" s="164"/>
      <c r="AN30" s="164"/>
      <c r="AO30" s="164"/>
      <c r="AR30" s="31"/>
      <c r="BE30" s="191"/>
    </row>
    <row r="31" spans="2:71" s="2" customFormat="1" ht="14.45" hidden="1" customHeight="1">
      <c r="B31" s="31"/>
      <c r="F31" s="22" t="s">
        <v>40</v>
      </c>
      <c r="L31" s="163">
        <v>0.21</v>
      </c>
      <c r="M31" s="164"/>
      <c r="N31" s="164"/>
      <c r="O31" s="164"/>
      <c r="P31" s="164"/>
      <c r="W31" s="171" t="e">
        <f>ROUND(BB94, 2)</f>
        <v>#REF!</v>
      </c>
      <c r="X31" s="164"/>
      <c r="Y31" s="164"/>
      <c r="Z31" s="164"/>
      <c r="AA31" s="164"/>
      <c r="AB31" s="164"/>
      <c r="AC31" s="164"/>
      <c r="AD31" s="164"/>
      <c r="AE31" s="164"/>
      <c r="AK31" s="171">
        <v>0</v>
      </c>
      <c r="AL31" s="164"/>
      <c r="AM31" s="164"/>
      <c r="AN31" s="164"/>
      <c r="AO31" s="164"/>
      <c r="AR31" s="31"/>
      <c r="BE31" s="191"/>
    </row>
    <row r="32" spans="2:71" s="2" customFormat="1" ht="14.45" hidden="1" customHeight="1">
      <c r="B32" s="31"/>
      <c r="F32" s="22" t="s">
        <v>41</v>
      </c>
      <c r="L32" s="163">
        <v>0.15</v>
      </c>
      <c r="M32" s="164"/>
      <c r="N32" s="164"/>
      <c r="O32" s="164"/>
      <c r="P32" s="164"/>
      <c r="W32" s="171" t="e">
        <f>ROUND(BC94, 2)</f>
        <v>#REF!</v>
      </c>
      <c r="X32" s="164"/>
      <c r="Y32" s="164"/>
      <c r="Z32" s="164"/>
      <c r="AA32" s="164"/>
      <c r="AB32" s="164"/>
      <c r="AC32" s="164"/>
      <c r="AD32" s="164"/>
      <c r="AE32" s="164"/>
      <c r="AK32" s="171">
        <v>0</v>
      </c>
      <c r="AL32" s="164"/>
      <c r="AM32" s="164"/>
      <c r="AN32" s="164"/>
      <c r="AO32" s="164"/>
      <c r="AR32" s="31"/>
      <c r="BE32" s="191"/>
    </row>
    <row r="33" spans="2:57" s="2" customFormat="1" ht="14.45" hidden="1" customHeight="1">
      <c r="B33" s="31"/>
      <c r="F33" s="22" t="s">
        <v>42</v>
      </c>
      <c r="L33" s="163">
        <v>0</v>
      </c>
      <c r="M33" s="164"/>
      <c r="N33" s="164"/>
      <c r="O33" s="164"/>
      <c r="P33" s="164"/>
      <c r="W33" s="171" t="e">
        <f>ROUND(BD94, 2)</f>
        <v>#REF!</v>
      </c>
      <c r="X33" s="164"/>
      <c r="Y33" s="164"/>
      <c r="Z33" s="164"/>
      <c r="AA33" s="164"/>
      <c r="AB33" s="164"/>
      <c r="AC33" s="164"/>
      <c r="AD33" s="164"/>
      <c r="AE33" s="164"/>
      <c r="AK33" s="171">
        <v>0</v>
      </c>
      <c r="AL33" s="164"/>
      <c r="AM33" s="164"/>
      <c r="AN33" s="164"/>
      <c r="AO33" s="164"/>
      <c r="AR33" s="31"/>
      <c r="BE33" s="191"/>
    </row>
    <row r="34" spans="2:57" s="1" customFormat="1" ht="6.95" customHeight="1">
      <c r="B34" s="27"/>
      <c r="AR34" s="27"/>
      <c r="BE34" s="190"/>
    </row>
    <row r="35" spans="2:57" s="1" customFormat="1" ht="25.9" customHeight="1"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67" t="s">
        <v>45</v>
      </c>
      <c r="Y35" s="168"/>
      <c r="Z35" s="168"/>
      <c r="AA35" s="168"/>
      <c r="AB35" s="168"/>
      <c r="AC35" s="34"/>
      <c r="AD35" s="34"/>
      <c r="AE35" s="34"/>
      <c r="AF35" s="34"/>
      <c r="AG35" s="34"/>
      <c r="AH35" s="34"/>
      <c r="AI35" s="34"/>
      <c r="AJ35" s="34"/>
      <c r="AK35" s="169" t="e">
        <f>SUM(AK26:AK33)</f>
        <v>#REF!</v>
      </c>
      <c r="AL35" s="168"/>
      <c r="AM35" s="168"/>
      <c r="AN35" s="168"/>
      <c r="AO35" s="170"/>
      <c r="AP35" s="32"/>
      <c r="AQ35" s="32"/>
      <c r="AR35" s="27"/>
    </row>
    <row r="36" spans="2:57" s="1" customFormat="1" ht="6.95" customHeight="1">
      <c r="B36" s="27"/>
      <c r="AR36" s="27"/>
    </row>
    <row r="37" spans="2:57" s="1" customFormat="1" ht="14.45" customHeight="1">
      <c r="B37" s="27"/>
      <c r="AR37" s="27"/>
    </row>
    <row r="38" spans="2:57" ht="14.45" customHeight="1">
      <c r="B38" s="15"/>
      <c r="AR38" s="15"/>
    </row>
    <row r="39" spans="2:57" ht="14.45" customHeight="1">
      <c r="B39" s="15"/>
      <c r="AR39" s="15"/>
    </row>
    <row r="40" spans="2:57" ht="14.45" customHeight="1">
      <c r="B40" s="15"/>
      <c r="AR40" s="15"/>
    </row>
    <row r="41" spans="2:57" ht="14.45" customHeight="1">
      <c r="B41" s="15"/>
      <c r="AR41" s="15"/>
    </row>
    <row r="42" spans="2:57" ht="14.45" customHeight="1">
      <c r="B42" s="15"/>
      <c r="AR42" s="15"/>
    </row>
    <row r="43" spans="2:57" ht="14.45" customHeight="1">
      <c r="B43" s="15"/>
      <c r="AR43" s="15"/>
    </row>
    <row r="44" spans="2:57" ht="14.45" customHeight="1">
      <c r="B44" s="15"/>
      <c r="AR44" s="15"/>
    </row>
    <row r="45" spans="2:57" ht="14.45" customHeight="1">
      <c r="B45" s="15"/>
      <c r="AR45" s="15"/>
    </row>
    <row r="46" spans="2:57" ht="14.45" customHeight="1">
      <c r="B46" s="15"/>
      <c r="AR46" s="15"/>
    </row>
    <row r="47" spans="2:57" ht="14.45" customHeight="1">
      <c r="B47" s="15"/>
      <c r="AR47" s="15"/>
    </row>
    <row r="48" spans="2:57" ht="14.45" customHeight="1">
      <c r="B48" s="15"/>
      <c r="AR48" s="15"/>
    </row>
    <row r="49" spans="2:44" s="1" customFormat="1" ht="14.45" customHeight="1">
      <c r="B49" s="27"/>
      <c r="D49" s="36" t="s">
        <v>46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47</v>
      </c>
      <c r="AI49" s="37"/>
      <c r="AJ49" s="37"/>
      <c r="AK49" s="37"/>
      <c r="AL49" s="37"/>
      <c r="AM49" s="37"/>
      <c r="AN49" s="37"/>
      <c r="AO49" s="37"/>
      <c r="AR49" s="27"/>
    </row>
    <row r="50" spans="2:44">
      <c r="B50" s="15"/>
      <c r="AR50" s="15"/>
    </row>
    <row r="51" spans="2:44">
      <c r="B51" s="15"/>
      <c r="AR51" s="15"/>
    </row>
    <row r="52" spans="2:44">
      <c r="B52" s="15"/>
      <c r="AR52" s="15"/>
    </row>
    <row r="53" spans="2:44">
      <c r="B53" s="15"/>
      <c r="AR53" s="15"/>
    </row>
    <row r="54" spans="2:44">
      <c r="B54" s="15"/>
      <c r="AR54" s="15"/>
    </row>
    <row r="55" spans="2:44">
      <c r="B55" s="15"/>
      <c r="AR55" s="15"/>
    </row>
    <row r="56" spans="2:44">
      <c r="B56" s="15"/>
      <c r="AR56" s="15"/>
    </row>
    <row r="57" spans="2:44">
      <c r="B57" s="15"/>
      <c r="AR57" s="15"/>
    </row>
    <row r="58" spans="2:44">
      <c r="B58" s="15"/>
      <c r="AR58" s="15"/>
    </row>
    <row r="59" spans="2:44">
      <c r="B59" s="15"/>
      <c r="AR59" s="15"/>
    </row>
    <row r="60" spans="2:44" s="1" customFormat="1" ht="12.75">
      <c r="B60" s="27"/>
      <c r="D60" s="38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48</v>
      </c>
      <c r="AI60" s="29"/>
      <c r="AJ60" s="29"/>
      <c r="AK60" s="29"/>
      <c r="AL60" s="29"/>
      <c r="AM60" s="38" t="s">
        <v>49</v>
      </c>
      <c r="AN60" s="29"/>
      <c r="AO60" s="29"/>
      <c r="AR60" s="27"/>
    </row>
    <row r="61" spans="2:44">
      <c r="B61" s="15"/>
      <c r="AR61" s="15"/>
    </row>
    <row r="62" spans="2:44">
      <c r="B62" s="15"/>
      <c r="AR62" s="15"/>
    </row>
    <row r="63" spans="2:44">
      <c r="B63" s="15"/>
      <c r="AR63" s="15"/>
    </row>
    <row r="64" spans="2:44" s="1" customFormat="1" ht="12.75">
      <c r="B64" s="27"/>
      <c r="D64" s="36" t="s">
        <v>50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51</v>
      </c>
      <c r="AI64" s="37"/>
      <c r="AJ64" s="37"/>
      <c r="AK64" s="37"/>
      <c r="AL64" s="37"/>
      <c r="AM64" s="37"/>
      <c r="AN64" s="37"/>
      <c r="AO64" s="37"/>
      <c r="AR64" s="27"/>
    </row>
    <row r="65" spans="2:44">
      <c r="B65" s="15"/>
      <c r="AR65" s="15"/>
    </row>
    <row r="66" spans="2:44">
      <c r="B66" s="15"/>
      <c r="AR66" s="15"/>
    </row>
    <row r="67" spans="2:44">
      <c r="B67" s="15"/>
      <c r="AR67" s="15"/>
    </row>
    <row r="68" spans="2:44">
      <c r="B68" s="15"/>
      <c r="AR68" s="15"/>
    </row>
    <row r="69" spans="2:44">
      <c r="B69" s="15"/>
      <c r="AR69" s="15"/>
    </row>
    <row r="70" spans="2:44">
      <c r="B70" s="15"/>
      <c r="AR70" s="15"/>
    </row>
    <row r="71" spans="2:44">
      <c r="B71" s="15"/>
      <c r="AR71" s="15"/>
    </row>
    <row r="72" spans="2:44">
      <c r="B72" s="15"/>
      <c r="AR72" s="15"/>
    </row>
    <row r="73" spans="2:44">
      <c r="B73" s="15"/>
      <c r="AR73" s="15"/>
    </row>
    <row r="74" spans="2:44">
      <c r="B74" s="15"/>
      <c r="AR74" s="15"/>
    </row>
    <row r="75" spans="2:44" s="1" customFormat="1" ht="12.75">
      <c r="B75" s="27"/>
      <c r="D75" s="38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48</v>
      </c>
      <c r="AI75" s="29"/>
      <c r="AJ75" s="29"/>
      <c r="AK75" s="29"/>
      <c r="AL75" s="29"/>
      <c r="AM75" s="38" t="s">
        <v>49</v>
      </c>
      <c r="AN75" s="29"/>
      <c r="AO75" s="29"/>
      <c r="AR75" s="27"/>
    </row>
    <row r="76" spans="2:44" s="1" customFormat="1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1:91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1:91" s="1" customFormat="1" ht="24.95" customHeight="1">
      <c r="B82" s="27"/>
      <c r="C82" s="16" t="s">
        <v>52</v>
      </c>
      <c r="AR82" s="27"/>
    </row>
    <row r="83" spans="1:91" s="1" customFormat="1" ht="6.95" customHeight="1">
      <c r="B83" s="27"/>
      <c r="AR83" s="27"/>
    </row>
    <row r="84" spans="1:91" s="3" customFormat="1" ht="12" customHeight="1">
      <c r="B84" s="43"/>
      <c r="C84" s="22" t="s">
        <v>13</v>
      </c>
      <c r="L84" s="3" t="str">
        <f>K5</f>
        <v>2019/016</v>
      </c>
      <c r="AR84" s="43"/>
    </row>
    <row r="85" spans="1:91" s="4" customFormat="1" ht="36.950000000000003" customHeight="1">
      <c r="B85" s="44"/>
      <c r="C85" s="45" t="s">
        <v>16</v>
      </c>
      <c r="L85" s="180" t="str">
        <f>K6</f>
        <v>Oprava střech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4"/>
    </row>
    <row r="86" spans="1:91" s="1" customFormat="1" ht="6.95" customHeight="1">
      <c r="B86" s="27"/>
      <c r="AR86" s="27"/>
    </row>
    <row r="87" spans="1:91" s="1" customFormat="1" ht="12" customHeight="1">
      <c r="B87" s="27"/>
      <c r="C87" s="22" t="s">
        <v>20</v>
      </c>
      <c r="L87" s="46" t="str">
        <f>IF(K8="","",K8)</f>
        <v xml:space="preserve"> </v>
      </c>
      <c r="AI87" s="22" t="s">
        <v>22</v>
      </c>
      <c r="AM87" s="182" t="str">
        <f>IF(AN8= "","",AN8)</f>
        <v>13. 8. 2019</v>
      </c>
      <c r="AN87" s="182"/>
      <c r="AR87" s="27"/>
    </row>
    <row r="88" spans="1:91" s="1" customFormat="1" ht="6.95" customHeight="1">
      <c r="B88" s="27"/>
      <c r="AR88" s="27"/>
    </row>
    <row r="89" spans="1:91" s="1" customFormat="1" ht="15.2" customHeight="1">
      <c r="B89" s="27"/>
      <c r="C89" s="22" t="s">
        <v>24</v>
      </c>
      <c r="L89" s="3" t="str">
        <f>IF(E11= "","",E11)</f>
        <v xml:space="preserve"> </v>
      </c>
      <c r="AI89" s="22" t="s">
        <v>29</v>
      </c>
      <c r="AM89" s="178" t="str">
        <f>IF(E17="","",E17)</f>
        <v xml:space="preserve"> </v>
      </c>
      <c r="AN89" s="179"/>
      <c r="AO89" s="179"/>
      <c r="AP89" s="179"/>
      <c r="AR89" s="27"/>
      <c r="AS89" s="174" t="s">
        <v>53</v>
      </c>
      <c r="AT89" s="175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91" s="1" customFormat="1" ht="15.2" customHeight="1">
      <c r="B90" s="27"/>
      <c r="C90" s="22" t="s">
        <v>27</v>
      </c>
      <c r="L90" s="3" t="str">
        <f>IF(E14= "Vyplň údaj","",E14)</f>
        <v/>
      </c>
      <c r="AI90" s="22" t="s">
        <v>31</v>
      </c>
      <c r="AM90" s="178" t="str">
        <f>IF(E20="","",E20)</f>
        <v xml:space="preserve"> </v>
      </c>
      <c r="AN90" s="179"/>
      <c r="AO90" s="179"/>
      <c r="AP90" s="179"/>
      <c r="AR90" s="27"/>
      <c r="AS90" s="176"/>
      <c r="AT90" s="177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1:91" s="1" customFormat="1" ht="10.9" customHeight="1">
      <c r="B91" s="27"/>
      <c r="AR91" s="27"/>
      <c r="AS91" s="176"/>
      <c r="AT91" s="177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1:91" s="1" customFormat="1" ht="29.25" customHeight="1">
      <c r="B92" s="27"/>
      <c r="C92" s="158" t="s">
        <v>54</v>
      </c>
      <c r="D92" s="159"/>
      <c r="E92" s="159"/>
      <c r="F92" s="159"/>
      <c r="G92" s="159"/>
      <c r="H92" s="52"/>
      <c r="I92" s="160" t="s">
        <v>55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6" t="s">
        <v>56</v>
      </c>
      <c r="AH92" s="159"/>
      <c r="AI92" s="159"/>
      <c r="AJ92" s="159"/>
      <c r="AK92" s="159"/>
      <c r="AL92" s="159"/>
      <c r="AM92" s="159"/>
      <c r="AN92" s="160" t="s">
        <v>57</v>
      </c>
      <c r="AO92" s="159"/>
      <c r="AP92" s="165"/>
      <c r="AQ92" s="53" t="s">
        <v>58</v>
      </c>
      <c r="AR92" s="27"/>
      <c r="AS92" s="54" t="s">
        <v>59</v>
      </c>
      <c r="AT92" s="55" t="s">
        <v>60</v>
      </c>
      <c r="AU92" s="55" t="s">
        <v>61</v>
      </c>
      <c r="AV92" s="55" t="s">
        <v>62</v>
      </c>
      <c r="AW92" s="55" t="s">
        <v>63</v>
      </c>
      <c r="AX92" s="55" t="s">
        <v>64</v>
      </c>
      <c r="AY92" s="55" t="s">
        <v>65</v>
      </c>
      <c r="AZ92" s="55" t="s">
        <v>66</v>
      </c>
      <c r="BA92" s="55" t="s">
        <v>67</v>
      </c>
      <c r="BB92" s="55" t="s">
        <v>68</v>
      </c>
      <c r="BC92" s="55" t="s">
        <v>69</v>
      </c>
      <c r="BD92" s="56" t="s">
        <v>70</v>
      </c>
    </row>
    <row r="93" spans="1:91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1:91" s="5" customFormat="1" ht="32.450000000000003" customHeight="1">
      <c r="B94" s="58"/>
      <c r="C94" s="59" t="s">
        <v>71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56" t="e">
        <f>ROUND(SUM(AG95:AG100),2)</f>
        <v>#REF!</v>
      </c>
      <c r="AH94" s="156"/>
      <c r="AI94" s="156"/>
      <c r="AJ94" s="156"/>
      <c r="AK94" s="156"/>
      <c r="AL94" s="156"/>
      <c r="AM94" s="156"/>
      <c r="AN94" s="157" t="e">
        <f t="shared" ref="AN94:AN100" si="0">SUM(AG94,AT94)</f>
        <v>#REF!</v>
      </c>
      <c r="AO94" s="157"/>
      <c r="AP94" s="157"/>
      <c r="AQ94" s="62" t="s">
        <v>1</v>
      </c>
      <c r="AR94" s="58"/>
      <c r="AS94" s="63">
        <f>ROUND(SUM(AS95:AS100),2)</f>
        <v>0</v>
      </c>
      <c r="AT94" s="64" t="e">
        <f t="shared" ref="AT94:AT100" si="1">ROUND(SUM(AV94:AW94),2)</f>
        <v>#REF!</v>
      </c>
      <c r="AU94" s="65" t="e">
        <f>ROUND(SUM(AU95:AU100),5)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ROUND(SUM(AZ95:AZ100),2)</f>
        <v>#REF!</v>
      </c>
      <c r="BA94" s="64" t="e">
        <f>ROUND(SUM(BA95:BA100),2)</f>
        <v>#REF!</v>
      </c>
      <c r="BB94" s="64" t="e">
        <f>ROUND(SUM(BB95:BB100),2)</f>
        <v>#REF!</v>
      </c>
      <c r="BC94" s="64" t="e">
        <f>ROUND(SUM(BC95:BC100),2)</f>
        <v>#REF!</v>
      </c>
      <c r="BD94" s="66" t="e">
        <f>ROUND(SUM(BD95:BD100),2)</f>
        <v>#REF!</v>
      </c>
      <c r="BS94" s="67" t="s">
        <v>72</v>
      </c>
      <c r="BT94" s="67" t="s">
        <v>73</v>
      </c>
      <c r="BU94" s="68" t="s">
        <v>74</v>
      </c>
      <c r="BV94" s="67" t="s">
        <v>75</v>
      </c>
      <c r="BW94" s="67" t="s">
        <v>4</v>
      </c>
      <c r="BX94" s="67" t="s">
        <v>76</v>
      </c>
      <c r="CL94" s="67" t="s">
        <v>1</v>
      </c>
    </row>
    <row r="95" spans="1:91" s="6" customFormat="1" ht="27" customHeight="1">
      <c r="A95" s="69" t="s">
        <v>77</v>
      </c>
      <c r="B95" s="70"/>
      <c r="C95" s="71"/>
      <c r="D95" s="155" t="s">
        <v>78</v>
      </c>
      <c r="E95" s="155"/>
      <c r="F95" s="155"/>
      <c r="G95" s="155"/>
      <c r="H95" s="155"/>
      <c r="I95" s="72"/>
      <c r="J95" s="155" t="s">
        <v>79</v>
      </c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61">
        <f>'slepý rozpočet'!J28</f>
        <v>0</v>
      </c>
      <c r="AH95" s="162"/>
      <c r="AI95" s="162"/>
      <c r="AJ95" s="162"/>
      <c r="AK95" s="162"/>
      <c r="AL95" s="162"/>
      <c r="AM95" s="162"/>
      <c r="AN95" s="161">
        <f t="shared" si="0"/>
        <v>0</v>
      </c>
      <c r="AO95" s="162"/>
      <c r="AP95" s="162"/>
      <c r="AQ95" s="73" t="s">
        <v>80</v>
      </c>
      <c r="AR95" s="70"/>
      <c r="AS95" s="74">
        <v>0</v>
      </c>
      <c r="AT95" s="75">
        <f t="shared" si="1"/>
        <v>0</v>
      </c>
      <c r="AU95" s="76" t="e">
        <f>'slepý rozpočet'!O113</f>
        <v>#REF!</v>
      </c>
      <c r="AV95" s="75">
        <f>'slepý rozpočet'!J31</f>
        <v>0</v>
      </c>
      <c r="AW95" s="75">
        <f>'slepý rozpočet'!J32</f>
        <v>0</v>
      </c>
      <c r="AX95" s="75">
        <f>'slepý rozpočet'!J33</f>
        <v>0</v>
      </c>
      <c r="AY95" s="75">
        <f>'slepý rozpočet'!J34</f>
        <v>0</v>
      </c>
      <c r="AZ95" s="75">
        <f>'slepý rozpočet'!F31</f>
        <v>0</v>
      </c>
      <c r="BA95" s="75">
        <f>'slepý rozpočet'!F32</f>
        <v>0</v>
      </c>
      <c r="BB95" s="75">
        <f>'slepý rozpočet'!F33</f>
        <v>0</v>
      </c>
      <c r="BC95" s="75">
        <f>'slepý rozpočet'!F34</f>
        <v>0</v>
      </c>
      <c r="BD95" s="77">
        <f>'slepý rozpočet'!F35</f>
        <v>0</v>
      </c>
      <c r="BT95" s="78" t="s">
        <v>81</v>
      </c>
      <c r="BV95" s="78" t="s">
        <v>75</v>
      </c>
      <c r="BW95" s="78" t="s">
        <v>82</v>
      </c>
      <c r="BX95" s="78" t="s">
        <v>4</v>
      </c>
      <c r="CL95" s="78" t="s">
        <v>1</v>
      </c>
      <c r="CM95" s="78" t="s">
        <v>83</v>
      </c>
    </row>
    <row r="96" spans="1:91" s="6" customFormat="1" ht="27" customHeight="1">
      <c r="A96" s="69" t="s">
        <v>77</v>
      </c>
      <c r="B96" s="70"/>
      <c r="C96" s="71"/>
      <c r="D96" s="155" t="s">
        <v>84</v>
      </c>
      <c r="E96" s="155"/>
      <c r="F96" s="155"/>
      <c r="G96" s="155"/>
      <c r="H96" s="155"/>
      <c r="I96" s="72"/>
      <c r="J96" s="155" t="s">
        <v>85</v>
      </c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61" t="e">
        <f>#REF!</f>
        <v>#REF!</v>
      </c>
      <c r="AH96" s="162"/>
      <c r="AI96" s="162"/>
      <c r="AJ96" s="162"/>
      <c r="AK96" s="162"/>
      <c r="AL96" s="162"/>
      <c r="AM96" s="162"/>
      <c r="AN96" s="161" t="e">
        <f t="shared" si="0"/>
        <v>#REF!</v>
      </c>
      <c r="AO96" s="162"/>
      <c r="AP96" s="162"/>
      <c r="AQ96" s="73" t="s">
        <v>80</v>
      </c>
      <c r="AR96" s="70"/>
      <c r="AS96" s="74">
        <v>0</v>
      </c>
      <c r="AT96" s="75" t="e">
        <f t="shared" si="1"/>
        <v>#REF!</v>
      </c>
      <c r="AU96" s="76" t="e">
        <f>#REF!</f>
        <v>#REF!</v>
      </c>
      <c r="AV96" s="75" t="e">
        <f>#REF!</f>
        <v>#REF!</v>
      </c>
      <c r="AW96" s="75" t="e">
        <f>#REF!</f>
        <v>#REF!</v>
      </c>
      <c r="AX96" s="75" t="e">
        <f>#REF!</f>
        <v>#REF!</v>
      </c>
      <c r="AY96" s="75" t="e">
        <f>#REF!</f>
        <v>#REF!</v>
      </c>
      <c r="AZ96" s="75" t="e">
        <f>#REF!</f>
        <v>#REF!</v>
      </c>
      <c r="BA96" s="75" t="e">
        <f>#REF!</f>
        <v>#REF!</v>
      </c>
      <c r="BB96" s="75" t="e">
        <f>#REF!</f>
        <v>#REF!</v>
      </c>
      <c r="BC96" s="75" t="e">
        <f>#REF!</f>
        <v>#REF!</v>
      </c>
      <c r="BD96" s="77" t="e">
        <f>#REF!</f>
        <v>#REF!</v>
      </c>
      <c r="BT96" s="78" t="s">
        <v>81</v>
      </c>
      <c r="BV96" s="78" t="s">
        <v>75</v>
      </c>
      <c r="BW96" s="78" t="s">
        <v>86</v>
      </c>
      <c r="BX96" s="78" t="s">
        <v>4</v>
      </c>
      <c r="CL96" s="78" t="s">
        <v>1</v>
      </c>
      <c r="CM96" s="78" t="s">
        <v>83</v>
      </c>
    </row>
    <row r="97" spans="1:91" s="6" customFormat="1" ht="27" customHeight="1">
      <c r="A97" s="69" t="s">
        <v>77</v>
      </c>
      <c r="B97" s="70"/>
      <c r="C97" s="71"/>
      <c r="D97" s="155" t="s">
        <v>87</v>
      </c>
      <c r="E97" s="155"/>
      <c r="F97" s="155"/>
      <c r="G97" s="155"/>
      <c r="H97" s="155"/>
      <c r="I97" s="72"/>
      <c r="J97" s="155" t="s">
        <v>88</v>
      </c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61" t="e">
        <f>#REF!</f>
        <v>#REF!</v>
      </c>
      <c r="AH97" s="162"/>
      <c r="AI97" s="162"/>
      <c r="AJ97" s="162"/>
      <c r="AK97" s="162"/>
      <c r="AL97" s="162"/>
      <c r="AM97" s="162"/>
      <c r="AN97" s="161" t="e">
        <f t="shared" si="0"/>
        <v>#REF!</v>
      </c>
      <c r="AO97" s="162"/>
      <c r="AP97" s="162"/>
      <c r="AQ97" s="73" t="s">
        <v>80</v>
      </c>
      <c r="AR97" s="70"/>
      <c r="AS97" s="74">
        <v>0</v>
      </c>
      <c r="AT97" s="75" t="e">
        <f t="shared" si="1"/>
        <v>#REF!</v>
      </c>
      <c r="AU97" s="76" t="e">
        <f>#REF!</f>
        <v>#REF!</v>
      </c>
      <c r="AV97" s="75" t="e">
        <f>#REF!</f>
        <v>#REF!</v>
      </c>
      <c r="AW97" s="75" t="e">
        <f>#REF!</f>
        <v>#REF!</v>
      </c>
      <c r="AX97" s="75" t="e">
        <f>#REF!</f>
        <v>#REF!</v>
      </c>
      <c r="AY97" s="75" t="e">
        <f>#REF!</f>
        <v>#REF!</v>
      </c>
      <c r="AZ97" s="75" t="e">
        <f>#REF!</f>
        <v>#REF!</v>
      </c>
      <c r="BA97" s="75" t="e">
        <f>#REF!</f>
        <v>#REF!</v>
      </c>
      <c r="BB97" s="75" t="e">
        <f>#REF!</f>
        <v>#REF!</v>
      </c>
      <c r="BC97" s="75" t="e">
        <f>#REF!</f>
        <v>#REF!</v>
      </c>
      <c r="BD97" s="77" t="e">
        <f>#REF!</f>
        <v>#REF!</v>
      </c>
      <c r="BT97" s="78" t="s">
        <v>81</v>
      </c>
      <c r="BV97" s="78" t="s">
        <v>75</v>
      </c>
      <c r="BW97" s="78" t="s">
        <v>89</v>
      </c>
      <c r="BX97" s="78" t="s">
        <v>4</v>
      </c>
      <c r="CL97" s="78" t="s">
        <v>1</v>
      </c>
      <c r="CM97" s="78" t="s">
        <v>83</v>
      </c>
    </row>
    <row r="98" spans="1:91" s="6" customFormat="1" ht="27" customHeight="1">
      <c r="A98" s="69" t="s">
        <v>77</v>
      </c>
      <c r="B98" s="70"/>
      <c r="C98" s="71"/>
      <c r="D98" s="155" t="s">
        <v>90</v>
      </c>
      <c r="E98" s="155"/>
      <c r="F98" s="155"/>
      <c r="G98" s="155"/>
      <c r="H98" s="155"/>
      <c r="I98" s="72"/>
      <c r="J98" s="155" t="s">
        <v>91</v>
      </c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61" t="e">
        <f>#REF!</f>
        <v>#REF!</v>
      </c>
      <c r="AH98" s="162"/>
      <c r="AI98" s="162"/>
      <c r="AJ98" s="162"/>
      <c r="AK98" s="162"/>
      <c r="AL98" s="162"/>
      <c r="AM98" s="162"/>
      <c r="AN98" s="161" t="e">
        <f t="shared" si="0"/>
        <v>#REF!</v>
      </c>
      <c r="AO98" s="162"/>
      <c r="AP98" s="162"/>
      <c r="AQ98" s="73" t="s">
        <v>80</v>
      </c>
      <c r="AR98" s="70"/>
      <c r="AS98" s="74">
        <v>0</v>
      </c>
      <c r="AT98" s="75" t="e">
        <f t="shared" si="1"/>
        <v>#REF!</v>
      </c>
      <c r="AU98" s="76" t="e">
        <f>#REF!</f>
        <v>#REF!</v>
      </c>
      <c r="AV98" s="75" t="e">
        <f>#REF!</f>
        <v>#REF!</v>
      </c>
      <c r="AW98" s="75" t="e">
        <f>#REF!</f>
        <v>#REF!</v>
      </c>
      <c r="AX98" s="75" t="e">
        <f>#REF!</f>
        <v>#REF!</v>
      </c>
      <c r="AY98" s="75" t="e">
        <f>#REF!</f>
        <v>#REF!</v>
      </c>
      <c r="AZ98" s="75" t="e">
        <f>#REF!</f>
        <v>#REF!</v>
      </c>
      <c r="BA98" s="75" t="e">
        <f>#REF!</f>
        <v>#REF!</v>
      </c>
      <c r="BB98" s="75" t="e">
        <f>#REF!</f>
        <v>#REF!</v>
      </c>
      <c r="BC98" s="75" t="e">
        <f>#REF!</f>
        <v>#REF!</v>
      </c>
      <c r="BD98" s="77" t="e">
        <f>#REF!</f>
        <v>#REF!</v>
      </c>
      <c r="BT98" s="78" t="s">
        <v>81</v>
      </c>
      <c r="BV98" s="78" t="s">
        <v>75</v>
      </c>
      <c r="BW98" s="78" t="s">
        <v>92</v>
      </c>
      <c r="BX98" s="78" t="s">
        <v>4</v>
      </c>
      <c r="CL98" s="78" t="s">
        <v>1</v>
      </c>
      <c r="CM98" s="78" t="s">
        <v>83</v>
      </c>
    </row>
    <row r="99" spans="1:91" s="6" customFormat="1" ht="27" customHeight="1">
      <c r="A99" s="69" t="s">
        <v>77</v>
      </c>
      <c r="B99" s="70"/>
      <c r="C99" s="71"/>
      <c r="D99" s="155" t="s">
        <v>93</v>
      </c>
      <c r="E99" s="155"/>
      <c r="F99" s="155"/>
      <c r="G99" s="155"/>
      <c r="H99" s="155"/>
      <c r="I99" s="72"/>
      <c r="J99" s="155" t="s">
        <v>94</v>
      </c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61" t="e">
        <f>#REF!</f>
        <v>#REF!</v>
      </c>
      <c r="AH99" s="162"/>
      <c r="AI99" s="162"/>
      <c r="AJ99" s="162"/>
      <c r="AK99" s="162"/>
      <c r="AL99" s="162"/>
      <c r="AM99" s="162"/>
      <c r="AN99" s="161" t="e">
        <f t="shared" si="0"/>
        <v>#REF!</v>
      </c>
      <c r="AO99" s="162"/>
      <c r="AP99" s="162"/>
      <c r="AQ99" s="73" t="s">
        <v>80</v>
      </c>
      <c r="AR99" s="70"/>
      <c r="AS99" s="74">
        <v>0</v>
      </c>
      <c r="AT99" s="75" t="e">
        <f t="shared" si="1"/>
        <v>#REF!</v>
      </c>
      <c r="AU99" s="76" t="e">
        <f>#REF!</f>
        <v>#REF!</v>
      </c>
      <c r="AV99" s="75" t="e">
        <f>#REF!</f>
        <v>#REF!</v>
      </c>
      <c r="AW99" s="75" t="e">
        <f>#REF!</f>
        <v>#REF!</v>
      </c>
      <c r="AX99" s="75" t="e">
        <f>#REF!</f>
        <v>#REF!</v>
      </c>
      <c r="AY99" s="75" t="e">
        <f>#REF!</f>
        <v>#REF!</v>
      </c>
      <c r="AZ99" s="75" t="e">
        <f>#REF!</f>
        <v>#REF!</v>
      </c>
      <c r="BA99" s="75" t="e">
        <f>#REF!</f>
        <v>#REF!</v>
      </c>
      <c r="BB99" s="75" t="e">
        <f>#REF!</f>
        <v>#REF!</v>
      </c>
      <c r="BC99" s="75" t="e">
        <f>#REF!</f>
        <v>#REF!</v>
      </c>
      <c r="BD99" s="77" t="e">
        <f>#REF!</f>
        <v>#REF!</v>
      </c>
      <c r="BT99" s="78" t="s">
        <v>81</v>
      </c>
      <c r="BV99" s="78" t="s">
        <v>75</v>
      </c>
      <c r="BW99" s="78" t="s">
        <v>95</v>
      </c>
      <c r="BX99" s="78" t="s">
        <v>4</v>
      </c>
      <c r="CL99" s="78" t="s">
        <v>1</v>
      </c>
      <c r="CM99" s="78" t="s">
        <v>83</v>
      </c>
    </row>
    <row r="100" spans="1:91" s="6" customFormat="1" ht="27" customHeight="1">
      <c r="A100" s="69" t="s">
        <v>77</v>
      </c>
      <c r="B100" s="70"/>
      <c r="C100" s="71"/>
      <c r="D100" s="155" t="s">
        <v>96</v>
      </c>
      <c r="E100" s="155"/>
      <c r="F100" s="155"/>
      <c r="G100" s="155"/>
      <c r="H100" s="155"/>
      <c r="I100" s="72"/>
      <c r="J100" s="155" t="s">
        <v>97</v>
      </c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61" t="e">
        <f>#REF!</f>
        <v>#REF!</v>
      </c>
      <c r="AH100" s="162"/>
      <c r="AI100" s="162"/>
      <c r="AJ100" s="162"/>
      <c r="AK100" s="162"/>
      <c r="AL100" s="162"/>
      <c r="AM100" s="162"/>
      <c r="AN100" s="161" t="e">
        <f t="shared" si="0"/>
        <v>#REF!</v>
      </c>
      <c r="AO100" s="162"/>
      <c r="AP100" s="162"/>
      <c r="AQ100" s="73" t="s">
        <v>80</v>
      </c>
      <c r="AR100" s="70"/>
      <c r="AS100" s="79">
        <v>0</v>
      </c>
      <c r="AT100" s="80" t="e">
        <f t="shared" si="1"/>
        <v>#REF!</v>
      </c>
      <c r="AU100" s="81" t="e">
        <f>#REF!</f>
        <v>#REF!</v>
      </c>
      <c r="AV100" s="80" t="e">
        <f>#REF!</f>
        <v>#REF!</v>
      </c>
      <c r="AW100" s="80" t="e">
        <f>#REF!</f>
        <v>#REF!</v>
      </c>
      <c r="AX100" s="80" t="e">
        <f>#REF!</f>
        <v>#REF!</v>
      </c>
      <c r="AY100" s="80" t="e">
        <f>#REF!</f>
        <v>#REF!</v>
      </c>
      <c r="AZ100" s="80" t="e">
        <f>#REF!</f>
        <v>#REF!</v>
      </c>
      <c r="BA100" s="80" t="e">
        <f>#REF!</f>
        <v>#REF!</v>
      </c>
      <c r="BB100" s="80" t="e">
        <f>#REF!</f>
        <v>#REF!</v>
      </c>
      <c r="BC100" s="80" t="e">
        <f>#REF!</f>
        <v>#REF!</v>
      </c>
      <c r="BD100" s="82" t="e">
        <f>#REF!</f>
        <v>#REF!</v>
      </c>
      <c r="BT100" s="78" t="s">
        <v>81</v>
      </c>
      <c r="BV100" s="78" t="s">
        <v>75</v>
      </c>
      <c r="BW100" s="78" t="s">
        <v>98</v>
      </c>
      <c r="BX100" s="78" t="s">
        <v>4</v>
      </c>
      <c r="CL100" s="78" t="s">
        <v>1</v>
      </c>
      <c r="CM100" s="78" t="s">
        <v>83</v>
      </c>
    </row>
    <row r="101" spans="1:91" s="1" customFormat="1" ht="30" customHeight="1">
      <c r="B101" s="27"/>
      <c r="AR101" s="27"/>
    </row>
    <row r="102" spans="1:91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27"/>
    </row>
  </sheetData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2019-016-a - Budova B1 – ...'!C2" display="/"/>
    <hyperlink ref="A96" location="'2019-016-b - Budova P – o...'!C2" display="/"/>
    <hyperlink ref="A97" location="'2019-016-c - Budova P - o...'!C2" display="/"/>
    <hyperlink ref="A98" location="'2019-016-d - Budova H - o...'!C2" display="/"/>
    <hyperlink ref="A99" location="'2019-016-e - Budova J - o...'!C2" display="/"/>
    <hyperlink ref="A100" location="'2019-016-f - Budova C - 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149"/>
  <sheetViews>
    <sheetView showGridLines="0" tabSelected="1" topLeftCell="A94" zoomScaleNormal="100" workbookViewId="0">
      <selection activeCell="I120" sqref="I12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3" customWidth="1"/>
    <col min="10" max="10" width="20.1640625" customWidth="1"/>
    <col min="11" max="11" width="9.33203125" customWidth="1"/>
    <col min="12" max="12" width="10.83203125" hidden="1" customWidth="1"/>
    <col min="13" max="13" width="9.33203125" hidden="1"/>
    <col min="14" max="19" width="14.1640625" hidden="1" customWidth="1"/>
    <col min="20" max="20" width="16.33203125" hidden="1" customWidth="1"/>
    <col min="21" max="21" width="12.33203125" customWidth="1"/>
    <col min="22" max="22" width="16.33203125" customWidth="1"/>
    <col min="23" max="23" width="12.33203125" customWidth="1"/>
    <col min="24" max="24" width="15" customWidth="1"/>
    <col min="25" max="25" width="11" customWidth="1"/>
    <col min="26" max="26" width="15" customWidth="1"/>
    <col min="27" max="27" width="16.33203125" customWidth="1"/>
    <col min="28" max="28" width="11" customWidth="1"/>
    <col min="29" max="29" width="15" customWidth="1"/>
    <col min="30" max="30" width="16.33203125" customWidth="1"/>
    <col min="43" max="64" width="9.33203125" hidden="1"/>
  </cols>
  <sheetData>
    <row r="2" spans="2:45" ht="36.950000000000003" customHeight="1">
      <c r="K2" s="172" t="s">
        <v>5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AS2" s="12" t="s">
        <v>82</v>
      </c>
    </row>
    <row r="3" spans="2:45" ht="6.95" customHeight="1">
      <c r="B3" s="13"/>
      <c r="C3" s="14"/>
      <c r="D3" s="14"/>
      <c r="E3" s="14"/>
      <c r="F3" s="14"/>
      <c r="G3" s="14"/>
      <c r="H3" s="14"/>
      <c r="I3" s="84"/>
      <c r="J3" s="14"/>
      <c r="K3" s="15"/>
      <c r="AS3" s="12" t="s">
        <v>83</v>
      </c>
    </row>
    <row r="4" spans="2:45" ht="24.95" customHeight="1">
      <c r="B4" s="15"/>
      <c r="D4" s="16" t="s">
        <v>99</v>
      </c>
      <c r="K4" s="15"/>
      <c r="L4" s="85" t="s">
        <v>10</v>
      </c>
      <c r="AS4" s="12" t="s">
        <v>3</v>
      </c>
    </row>
    <row r="5" spans="2:45" ht="6.95" customHeight="1">
      <c r="B5" s="15"/>
      <c r="K5" s="15"/>
    </row>
    <row r="6" spans="2:45" ht="16.5" customHeight="1">
      <c r="B6" s="15"/>
      <c r="E6" s="198"/>
      <c r="F6" s="199"/>
      <c r="G6" s="199"/>
      <c r="H6" s="199"/>
      <c r="K6" s="15"/>
    </row>
    <row r="7" spans="2:45" s="1" customFormat="1" ht="12" customHeight="1">
      <c r="B7" s="27"/>
      <c r="D7" s="22" t="s">
        <v>100</v>
      </c>
      <c r="I7" s="86"/>
      <c r="K7" s="27"/>
    </row>
    <row r="8" spans="2:45" s="1" customFormat="1" ht="36.950000000000003" customHeight="1">
      <c r="B8" s="27"/>
      <c r="E8" s="180" t="s">
        <v>190</v>
      </c>
      <c r="F8" s="197"/>
      <c r="G8" s="197"/>
      <c r="H8" s="197"/>
      <c r="I8" s="86"/>
      <c r="K8" s="27"/>
    </row>
    <row r="9" spans="2:45" s="1" customFormat="1">
      <c r="B9" s="27"/>
      <c r="I9" s="86"/>
      <c r="K9" s="27"/>
    </row>
    <row r="10" spans="2:45" s="1" customFormat="1" ht="12" customHeight="1">
      <c r="B10" s="27"/>
      <c r="D10" s="22" t="s">
        <v>20</v>
      </c>
      <c r="F10" s="20" t="s">
        <v>144</v>
      </c>
      <c r="I10" s="87" t="s">
        <v>22</v>
      </c>
      <c r="J10" s="151">
        <v>45246</v>
      </c>
      <c r="K10" s="27"/>
    </row>
    <row r="11" spans="2:45" s="1" customFormat="1" ht="10.9" customHeight="1">
      <c r="B11" s="27"/>
      <c r="I11" s="86"/>
      <c r="K11" s="27"/>
    </row>
    <row r="12" spans="2:45" s="1" customFormat="1" ht="12" customHeight="1">
      <c r="B12" s="27"/>
      <c r="D12" s="22" t="s">
        <v>24</v>
      </c>
      <c r="F12" s="1" t="s">
        <v>136</v>
      </c>
      <c r="I12" s="87" t="s">
        <v>25</v>
      </c>
      <c r="J12" s="147">
        <v>673552</v>
      </c>
      <c r="K12" s="27"/>
    </row>
    <row r="13" spans="2:45" s="1" customFormat="1" ht="18" customHeight="1">
      <c r="B13" s="27"/>
      <c r="E13" s="20" t="str">
        <f>IF('Rekapitulace stavby'!E11="","",'Rekapitulace stavby'!E11)</f>
        <v xml:space="preserve"> </v>
      </c>
      <c r="I13" s="87" t="s">
        <v>26</v>
      </c>
      <c r="J13" s="147" t="s">
        <v>140</v>
      </c>
      <c r="K13" s="27"/>
    </row>
    <row r="14" spans="2:45" s="1" customFormat="1" ht="6.95" customHeight="1">
      <c r="B14" s="27"/>
      <c r="I14" s="86"/>
      <c r="K14" s="27"/>
    </row>
    <row r="15" spans="2:45" s="1" customFormat="1" ht="12" customHeight="1">
      <c r="B15" s="27"/>
      <c r="D15" s="22" t="s">
        <v>27</v>
      </c>
      <c r="I15" s="87" t="s">
        <v>25</v>
      </c>
      <c r="J15" s="154" t="str">
        <f>'Rekapitulace stavby'!AN13</f>
        <v>Vyplň údaj</v>
      </c>
      <c r="K15" s="27"/>
    </row>
    <row r="16" spans="2:45" s="1" customFormat="1" ht="18" customHeight="1">
      <c r="B16" s="27"/>
      <c r="E16" s="201" t="str">
        <f>'Rekapitulace stavby'!E14</f>
        <v>Vyplň údaj</v>
      </c>
      <c r="F16" s="204"/>
      <c r="G16" s="204"/>
      <c r="H16" s="204"/>
      <c r="I16" s="87" t="s">
        <v>26</v>
      </c>
      <c r="J16" s="154" t="str">
        <f>'Rekapitulace stavby'!AN14</f>
        <v>Vyplň údaj</v>
      </c>
      <c r="K16" s="27"/>
    </row>
    <row r="17" spans="2:11" s="1" customFormat="1" ht="6.95" customHeight="1">
      <c r="B17" s="27"/>
      <c r="I17" s="86"/>
      <c r="K17" s="27"/>
    </row>
    <row r="18" spans="2:11" s="1" customFormat="1" ht="12" customHeight="1">
      <c r="B18" s="27"/>
      <c r="D18" s="22" t="s">
        <v>29</v>
      </c>
      <c r="I18" s="87" t="s">
        <v>25</v>
      </c>
      <c r="J18" s="20" t="str">
        <f>IF('Rekapitulace stavby'!AN16="","",'Rekapitulace stavby'!AN16)</f>
        <v/>
      </c>
      <c r="K18" s="27"/>
    </row>
    <row r="19" spans="2:11" s="1" customFormat="1" ht="18" customHeight="1">
      <c r="B19" s="27"/>
      <c r="E19" s="20" t="str">
        <f>IF('Rekapitulace stavby'!E17="","",'Rekapitulace stavby'!E17)</f>
        <v xml:space="preserve"> </v>
      </c>
      <c r="I19" s="87" t="s">
        <v>26</v>
      </c>
      <c r="J19" s="20" t="str">
        <f>IF('Rekapitulace stavby'!AN17="","",'Rekapitulace stavby'!AN17)</f>
        <v/>
      </c>
      <c r="K19" s="27"/>
    </row>
    <row r="20" spans="2:11" s="1" customFormat="1" ht="6.95" customHeight="1">
      <c r="B20" s="27"/>
      <c r="I20" s="86"/>
      <c r="K20" s="27"/>
    </row>
    <row r="21" spans="2:11" s="1" customFormat="1" ht="12" customHeight="1">
      <c r="B21" s="27"/>
      <c r="D21" s="22" t="s">
        <v>31</v>
      </c>
      <c r="I21" s="87" t="s">
        <v>25</v>
      </c>
      <c r="J21" s="20" t="str">
        <f>IF('Rekapitulace stavby'!AN19="","",'Rekapitulace stavby'!AN19)</f>
        <v/>
      </c>
      <c r="K21" s="27"/>
    </row>
    <row r="22" spans="2:11" s="1" customFormat="1" ht="18" customHeight="1">
      <c r="B22" s="27"/>
      <c r="E22" s="20" t="str">
        <f>IF('Rekapitulace stavby'!E20="","",'Rekapitulace stavby'!E20)</f>
        <v xml:space="preserve"> </v>
      </c>
      <c r="I22" s="87" t="s">
        <v>26</v>
      </c>
      <c r="J22" s="20" t="str">
        <f>IF('Rekapitulace stavby'!AN20="","",'Rekapitulace stavby'!AN20)</f>
        <v/>
      </c>
      <c r="K22" s="27"/>
    </row>
    <row r="23" spans="2:11" s="1" customFormat="1" ht="6.95" customHeight="1">
      <c r="B23" s="27"/>
      <c r="I23" s="86"/>
      <c r="K23" s="27"/>
    </row>
    <row r="24" spans="2:11" s="1" customFormat="1" ht="12" customHeight="1">
      <c r="B24" s="27"/>
      <c r="D24" s="22" t="s">
        <v>32</v>
      </c>
      <c r="I24" s="86"/>
      <c r="K24" s="27"/>
    </row>
    <row r="25" spans="2:11" s="7" customFormat="1" ht="16.5" customHeight="1">
      <c r="B25" s="88"/>
      <c r="E25" s="187" t="s">
        <v>1</v>
      </c>
      <c r="F25" s="187"/>
      <c r="G25" s="187"/>
      <c r="H25" s="187"/>
      <c r="I25" s="89"/>
      <c r="K25" s="88"/>
    </row>
    <row r="26" spans="2:11" s="1" customFormat="1" ht="6.95" customHeight="1">
      <c r="B26" s="27"/>
      <c r="I26" s="86"/>
      <c r="K26" s="27"/>
    </row>
    <row r="27" spans="2:11" s="1" customFormat="1" ht="6.95" customHeight="1">
      <c r="B27" s="27"/>
      <c r="D27" s="48"/>
      <c r="E27" s="48"/>
      <c r="F27" s="48"/>
      <c r="G27" s="48"/>
      <c r="H27" s="48"/>
      <c r="I27" s="90"/>
      <c r="J27" s="48"/>
      <c r="K27" s="27"/>
    </row>
    <row r="28" spans="2:11" s="1" customFormat="1" ht="25.35" customHeight="1">
      <c r="B28" s="27"/>
      <c r="D28" s="91" t="s">
        <v>33</v>
      </c>
      <c r="I28" s="86"/>
      <c r="J28" s="61">
        <f>ROUND(J113, 2)</f>
        <v>0</v>
      </c>
      <c r="K28" s="27"/>
    </row>
    <row r="29" spans="2:11" s="1" customFormat="1" ht="6.95" customHeight="1">
      <c r="B29" s="27"/>
      <c r="D29" s="48"/>
      <c r="E29" s="48"/>
      <c r="F29" s="48"/>
      <c r="G29" s="48"/>
      <c r="H29" s="48"/>
      <c r="I29" s="90"/>
      <c r="J29" s="48"/>
      <c r="K29" s="27"/>
    </row>
    <row r="30" spans="2:11" s="1" customFormat="1" ht="14.45" customHeight="1">
      <c r="B30" s="27"/>
      <c r="F30" s="30" t="s">
        <v>35</v>
      </c>
      <c r="I30" s="92" t="s">
        <v>34</v>
      </c>
      <c r="J30" s="30" t="s">
        <v>36</v>
      </c>
      <c r="K30" s="27"/>
    </row>
    <row r="31" spans="2:11" s="1" customFormat="1" ht="14.45" customHeight="1">
      <c r="B31" s="27"/>
      <c r="D31" s="93" t="s">
        <v>37</v>
      </c>
      <c r="E31" s="22" t="s">
        <v>38</v>
      </c>
      <c r="F31" s="94">
        <f>J28</f>
        <v>0</v>
      </c>
      <c r="I31" s="95">
        <v>0.21</v>
      </c>
      <c r="J31" s="94">
        <f>F31*I31</f>
        <v>0</v>
      </c>
      <c r="K31" s="27"/>
    </row>
    <row r="32" spans="2:11" s="1" customFormat="1" ht="14.45" customHeight="1">
      <c r="B32" s="27"/>
      <c r="E32" s="22" t="s">
        <v>39</v>
      </c>
      <c r="F32" s="94">
        <f>ROUND((SUM(BE113:BE145)),  2)</f>
        <v>0</v>
      </c>
      <c r="I32" s="95">
        <v>0.15</v>
      </c>
      <c r="J32" s="94">
        <f>ROUND(((SUM(BE113:BE145))*I32),  2)</f>
        <v>0</v>
      </c>
      <c r="K32" s="27"/>
    </row>
    <row r="33" spans="2:11" s="1" customFormat="1" ht="14.45" hidden="1" customHeight="1">
      <c r="B33" s="27"/>
      <c r="E33" s="22" t="s">
        <v>40</v>
      </c>
      <c r="F33" s="94">
        <f>ROUND((SUM(BF113:BF145)),  2)</f>
        <v>0</v>
      </c>
      <c r="I33" s="95">
        <v>0.21</v>
      </c>
      <c r="J33" s="94">
        <f>0</f>
        <v>0</v>
      </c>
      <c r="K33" s="27"/>
    </row>
    <row r="34" spans="2:11" s="1" customFormat="1" ht="14.45" hidden="1" customHeight="1">
      <c r="B34" s="27"/>
      <c r="E34" s="22" t="s">
        <v>41</v>
      </c>
      <c r="F34" s="94">
        <f>ROUND((SUM(BG113:BG145)),  2)</f>
        <v>0</v>
      </c>
      <c r="I34" s="95">
        <v>0.15</v>
      </c>
      <c r="J34" s="94">
        <f>0</f>
        <v>0</v>
      </c>
      <c r="K34" s="27"/>
    </row>
    <row r="35" spans="2:11" s="1" customFormat="1" ht="14.45" hidden="1" customHeight="1">
      <c r="B35" s="27"/>
      <c r="E35" s="22" t="s">
        <v>42</v>
      </c>
      <c r="F35" s="94">
        <f>ROUND((SUM(BH113:BH145)),  2)</f>
        <v>0</v>
      </c>
      <c r="I35" s="95">
        <v>0</v>
      </c>
      <c r="J35" s="94">
        <f>0</f>
        <v>0</v>
      </c>
      <c r="K35" s="27"/>
    </row>
    <row r="36" spans="2:11" s="1" customFormat="1" ht="6.95" customHeight="1">
      <c r="B36" s="27"/>
      <c r="I36" s="86"/>
      <c r="K36" s="27"/>
    </row>
    <row r="37" spans="2:11" s="1" customFormat="1" ht="25.35" customHeight="1">
      <c r="B37" s="27"/>
      <c r="C37" s="96"/>
      <c r="D37" s="97" t="s">
        <v>43</v>
      </c>
      <c r="E37" s="52"/>
      <c r="F37" s="52"/>
      <c r="G37" s="98" t="s">
        <v>44</v>
      </c>
      <c r="H37" s="99" t="s">
        <v>45</v>
      </c>
      <c r="I37" s="100"/>
      <c r="J37" s="101">
        <f>SUM(J28:J35)</f>
        <v>0</v>
      </c>
      <c r="K37" s="27"/>
    </row>
    <row r="38" spans="2:11" s="1" customFormat="1" ht="14.45" customHeight="1">
      <c r="B38" s="27"/>
      <c r="I38" s="86"/>
      <c r="K38" s="27"/>
    </row>
    <row r="39" spans="2:11" ht="14.45" customHeight="1">
      <c r="B39" s="15"/>
      <c r="K39" s="15"/>
    </row>
    <row r="40" spans="2:11" ht="14.45" customHeight="1">
      <c r="B40" s="15"/>
      <c r="K40" s="15"/>
    </row>
    <row r="41" spans="2:11" ht="14.45" customHeight="1">
      <c r="B41" s="15"/>
      <c r="K41" s="15"/>
    </row>
    <row r="42" spans="2:11" ht="14.45" customHeight="1">
      <c r="B42" s="15"/>
      <c r="K42" s="15"/>
    </row>
    <row r="43" spans="2:11" ht="14.45" customHeight="1">
      <c r="B43" s="15"/>
      <c r="K43" s="15"/>
    </row>
    <row r="44" spans="2:11" ht="14.45" customHeight="1">
      <c r="B44" s="15"/>
      <c r="K44" s="15"/>
    </row>
    <row r="45" spans="2:11" ht="14.45" customHeight="1">
      <c r="B45" s="15"/>
      <c r="K45" s="15"/>
    </row>
    <row r="46" spans="2:11" ht="14.45" customHeight="1">
      <c r="B46" s="15"/>
      <c r="K46" s="15"/>
    </row>
    <row r="47" spans="2:11" ht="14.45" customHeight="1">
      <c r="B47" s="15"/>
      <c r="G47" t="s">
        <v>137</v>
      </c>
      <c r="K47" s="15"/>
    </row>
    <row r="48" spans="2:11" s="1" customFormat="1" ht="14.45" customHeight="1">
      <c r="B48" s="27"/>
      <c r="D48" s="36" t="s">
        <v>46</v>
      </c>
      <c r="E48" s="37"/>
      <c r="F48" s="37"/>
      <c r="G48" s="36" t="s">
        <v>47</v>
      </c>
      <c r="H48" s="37"/>
      <c r="I48" s="102"/>
      <c r="J48" s="37"/>
      <c r="K48" s="27"/>
    </row>
    <row r="49" spans="2:11">
      <c r="B49" s="15"/>
      <c r="K49" s="15"/>
    </row>
    <row r="50" spans="2:11">
      <c r="B50" s="15"/>
      <c r="K50" s="15"/>
    </row>
    <row r="51" spans="2:11">
      <c r="B51" s="15"/>
      <c r="K51" s="15"/>
    </row>
    <row r="52" spans="2:11">
      <c r="B52" s="15"/>
      <c r="K52" s="15"/>
    </row>
    <row r="53" spans="2:11">
      <c r="B53" s="15"/>
      <c r="K53" s="15"/>
    </row>
    <row r="54" spans="2:11">
      <c r="B54" s="15"/>
      <c r="K54" s="15"/>
    </row>
    <row r="55" spans="2:11">
      <c r="B55" s="15"/>
      <c r="K55" s="15"/>
    </row>
    <row r="56" spans="2:11">
      <c r="B56" s="15"/>
      <c r="K56" s="15"/>
    </row>
    <row r="57" spans="2:11">
      <c r="B57" s="15"/>
      <c r="K57" s="15"/>
    </row>
    <row r="58" spans="2:11">
      <c r="B58" s="15"/>
      <c r="K58" s="15"/>
    </row>
    <row r="59" spans="2:11" s="1" customFormat="1" ht="12.75">
      <c r="B59" s="27"/>
      <c r="D59" s="38" t="s">
        <v>48</v>
      </c>
      <c r="E59" s="29"/>
      <c r="F59" s="103" t="s">
        <v>49</v>
      </c>
      <c r="G59" s="38" t="s">
        <v>48</v>
      </c>
      <c r="H59" s="29"/>
      <c r="I59" s="104"/>
      <c r="J59" s="105" t="s">
        <v>49</v>
      </c>
      <c r="K59" s="27"/>
    </row>
    <row r="60" spans="2:11">
      <c r="B60" s="15"/>
      <c r="K60" s="15"/>
    </row>
    <row r="61" spans="2:11">
      <c r="B61" s="15"/>
      <c r="K61" s="15"/>
    </row>
    <row r="62" spans="2:11">
      <c r="B62" s="15"/>
      <c r="D62" t="s">
        <v>137</v>
      </c>
      <c r="K62" s="15"/>
    </row>
    <row r="63" spans="2:11" s="1" customFormat="1" ht="12.75">
      <c r="B63" s="27"/>
      <c r="D63" s="36" t="s">
        <v>50</v>
      </c>
      <c r="E63" s="37"/>
      <c r="F63" s="37"/>
      <c r="G63" s="36" t="s">
        <v>51</v>
      </c>
      <c r="H63" s="37"/>
      <c r="I63" s="102"/>
      <c r="J63" s="37"/>
      <c r="K63" s="27"/>
    </row>
    <row r="64" spans="2:11">
      <c r="B64" s="15"/>
      <c r="K64" s="15"/>
    </row>
    <row r="65" spans="2:11">
      <c r="B65" s="15"/>
      <c r="K65" s="15"/>
    </row>
    <row r="66" spans="2:11">
      <c r="B66" s="15"/>
      <c r="K66" s="15"/>
    </row>
    <row r="67" spans="2:11">
      <c r="B67" s="15"/>
      <c r="K67" s="15"/>
    </row>
    <row r="68" spans="2:11">
      <c r="B68" s="15"/>
      <c r="K68" s="15"/>
    </row>
    <row r="69" spans="2:11">
      <c r="B69" s="15"/>
      <c r="K69" s="15"/>
    </row>
    <row r="70" spans="2:11">
      <c r="B70" s="15"/>
      <c r="K70" s="15"/>
    </row>
    <row r="71" spans="2:11">
      <c r="B71" s="15"/>
      <c r="K71" s="15"/>
    </row>
    <row r="72" spans="2:11">
      <c r="B72" s="15"/>
      <c r="K72" s="15"/>
    </row>
    <row r="73" spans="2:11">
      <c r="B73" s="15"/>
      <c r="K73" s="15"/>
    </row>
    <row r="74" spans="2:11" s="1" customFormat="1" ht="12.75">
      <c r="B74" s="27"/>
      <c r="D74" s="38" t="s">
        <v>48</v>
      </c>
      <c r="E74" s="29"/>
      <c r="F74" s="103" t="s">
        <v>49</v>
      </c>
      <c r="G74" s="38" t="s">
        <v>48</v>
      </c>
      <c r="H74" s="29"/>
      <c r="I74" s="104"/>
      <c r="J74" s="105" t="s">
        <v>49</v>
      </c>
      <c r="K74" s="27"/>
    </row>
    <row r="75" spans="2:11" s="1" customFormat="1" ht="14.45" customHeight="1">
      <c r="B75" s="39"/>
      <c r="C75" s="40"/>
      <c r="D75" s="40"/>
      <c r="E75" s="40"/>
      <c r="F75" s="40"/>
      <c r="G75" s="40"/>
      <c r="H75" s="40"/>
      <c r="I75" s="106"/>
      <c r="J75" s="40"/>
      <c r="K75" s="27"/>
    </row>
    <row r="79" spans="2:11" s="1" customFormat="1" ht="6.95" customHeight="1">
      <c r="B79" s="41"/>
      <c r="C79" s="42"/>
      <c r="D79" s="42"/>
      <c r="E79" s="42"/>
      <c r="F79" s="42"/>
      <c r="G79" s="42"/>
      <c r="H79" s="42"/>
      <c r="I79" s="107"/>
      <c r="J79" s="42"/>
      <c r="K79" s="27"/>
    </row>
    <row r="80" spans="2:11" s="1" customFormat="1" ht="24.95" customHeight="1">
      <c r="B80" s="27"/>
      <c r="C80" s="16" t="s">
        <v>101</v>
      </c>
      <c r="I80" s="86"/>
      <c r="K80" s="27"/>
    </row>
    <row r="81" spans="2:46" s="1" customFormat="1" ht="6.95" customHeight="1">
      <c r="B81" s="27"/>
      <c r="I81" s="86"/>
      <c r="K81" s="27"/>
    </row>
    <row r="82" spans="2:46" s="1" customFormat="1" ht="12" customHeight="1">
      <c r="B82" s="27"/>
      <c r="C82" s="22" t="s">
        <v>100</v>
      </c>
      <c r="I82" s="86"/>
      <c r="K82" s="27"/>
    </row>
    <row r="83" spans="2:46" s="1" customFormat="1" ht="16.5" customHeight="1">
      <c r="B83" s="27"/>
      <c r="E83" s="180" t="str">
        <f>E8</f>
        <v>Dodávka a instalace klimatizací na bud S</v>
      </c>
      <c r="F83" s="197"/>
      <c r="G83" s="197"/>
      <c r="H83" s="197"/>
      <c r="I83" s="86"/>
      <c r="K83" s="27"/>
    </row>
    <row r="84" spans="2:46" s="1" customFormat="1" ht="6.95" customHeight="1">
      <c r="B84" s="27"/>
      <c r="I84" s="86"/>
      <c r="K84" s="27"/>
    </row>
    <row r="85" spans="2:46" s="1" customFormat="1" ht="12" customHeight="1">
      <c r="B85" s="27"/>
      <c r="C85" s="22" t="s">
        <v>20</v>
      </c>
      <c r="E85" s="147" t="s">
        <v>138</v>
      </c>
      <c r="F85" s="20"/>
      <c r="I85" s="87" t="s">
        <v>22</v>
      </c>
      <c r="J85" s="47">
        <f>IF(J10="","",J10)</f>
        <v>45246</v>
      </c>
      <c r="K85" s="27"/>
    </row>
    <row r="86" spans="2:46" s="1" customFormat="1" ht="6.95" customHeight="1">
      <c r="B86" s="27"/>
      <c r="I86" s="86"/>
      <c r="K86" s="27"/>
    </row>
    <row r="87" spans="2:46" s="1" customFormat="1" ht="15.2" customHeight="1">
      <c r="B87" s="27"/>
      <c r="C87" s="22" t="s">
        <v>24</v>
      </c>
      <c r="F87" s="20" t="str">
        <f>E13</f>
        <v xml:space="preserve"> </v>
      </c>
      <c r="I87" s="87" t="s">
        <v>29</v>
      </c>
      <c r="J87" s="25" t="str">
        <f>E19</f>
        <v xml:space="preserve"> </v>
      </c>
      <c r="K87" s="27"/>
    </row>
    <row r="88" spans="2:46" s="1" customFormat="1" ht="15.2" customHeight="1">
      <c r="B88" s="27"/>
      <c r="C88" s="22" t="s">
        <v>27</v>
      </c>
      <c r="F88" s="20" t="str">
        <f>IF(E16="","",E16)</f>
        <v>Vyplň údaj</v>
      </c>
      <c r="I88" s="87" t="s">
        <v>31</v>
      </c>
      <c r="J88" s="25" t="str">
        <f>E22</f>
        <v xml:space="preserve"> </v>
      </c>
      <c r="K88" s="27"/>
    </row>
    <row r="89" spans="2:46" s="1" customFormat="1" ht="10.35" customHeight="1">
      <c r="B89" s="27"/>
      <c r="I89" s="86"/>
      <c r="K89" s="27"/>
    </row>
    <row r="90" spans="2:46" s="1" customFormat="1" ht="29.25" customHeight="1">
      <c r="B90" s="27"/>
      <c r="C90" s="108" t="s">
        <v>102</v>
      </c>
      <c r="D90" s="96"/>
      <c r="E90" s="96"/>
      <c r="F90" s="96"/>
      <c r="G90" s="96"/>
      <c r="H90" s="96"/>
      <c r="I90" s="109"/>
      <c r="J90" s="110" t="s">
        <v>103</v>
      </c>
      <c r="K90" s="27"/>
    </row>
    <row r="91" spans="2:46" s="1" customFormat="1" ht="10.35" customHeight="1">
      <c r="B91" s="27"/>
      <c r="I91" s="86"/>
      <c r="K91" s="27"/>
    </row>
    <row r="92" spans="2:46" s="1" customFormat="1" ht="22.9" customHeight="1">
      <c r="B92" s="27"/>
      <c r="C92" s="111" t="s">
        <v>104</v>
      </c>
      <c r="I92" s="86"/>
      <c r="J92" s="61">
        <f>SUM(J93:J93)</f>
        <v>0</v>
      </c>
      <c r="K92" s="27"/>
      <c r="AT92" s="12" t="s">
        <v>105</v>
      </c>
    </row>
    <row r="93" spans="2:46" s="8" customFormat="1" ht="24.95" customHeight="1">
      <c r="B93" s="112"/>
      <c r="D93" s="113" t="str">
        <f>D114</f>
        <v>Položkový rozpočet</v>
      </c>
      <c r="E93" s="114"/>
      <c r="F93" s="114"/>
      <c r="G93" s="114"/>
      <c r="H93" s="114"/>
      <c r="I93" s="115"/>
      <c r="J93" s="116">
        <f>J114</f>
        <v>0</v>
      </c>
      <c r="K93" s="112"/>
    </row>
    <row r="94" spans="2:46" s="1" customFormat="1" ht="21.75" customHeight="1">
      <c r="B94" s="27"/>
      <c r="I94" s="86"/>
      <c r="K94" s="27"/>
    </row>
    <row r="95" spans="2:46" s="1" customFormat="1" ht="6.95" customHeight="1">
      <c r="B95" s="39"/>
      <c r="C95" s="40"/>
      <c r="D95" s="40"/>
      <c r="E95" s="40"/>
      <c r="F95" s="40"/>
      <c r="G95" s="40"/>
      <c r="H95" s="40"/>
      <c r="I95" s="106"/>
      <c r="J95" s="40"/>
      <c r="K95" s="27"/>
    </row>
    <row r="99" spans="2:19" s="1" customFormat="1" ht="6.95" customHeight="1">
      <c r="B99" s="41"/>
      <c r="C99" s="42"/>
      <c r="D99" s="42"/>
      <c r="E99" s="42"/>
      <c r="F99" s="42"/>
      <c r="G99" s="42"/>
      <c r="H99" s="42"/>
      <c r="I99" s="107"/>
      <c r="J99" s="42"/>
      <c r="K99" s="27"/>
    </row>
    <row r="100" spans="2:19" s="1" customFormat="1" ht="24.95" customHeight="1">
      <c r="B100" s="27"/>
      <c r="C100" s="16" t="s">
        <v>106</v>
      </c>
      <c r="I100" s="86"/>
      <c r="K100" s="27"/>
    </row>
    <row r="101" spans="2:19" s="1" customFormat="1" ht="6.95" customHeight="1">
      <c r="B101" s="27"/>
      <c r="I101" s="86"/>
      <c r="K101" s="27"/>
    </row>
    <row r="102" spans="2:19" s="1" customFormat="1" ht="12" customHeight="1">
      <c r="B102" s="27"/>
      <c r="C102" s="22" t="s">
        <v>16</v>
      </c>
      <c r="I102" s="86"/>
      <c r="K102" s="27"/>
    </row>
    <row r="103" spans="2:19" s="1" customFormat="1" ht="16.5" customHeight="1">
      <c r="B103" s="27"/>
      <c r="E103" s="198"/>
      <c r="F103" s="199"/>
      <c r="G103" s="199"/>
      <c r="H103" s="199"/>
      <c r="I103" s="86"/>
      <c r="K103" s="27"/>
    </row>
    <row r="104" spans="2:19" s="1" customFormat="1" ht="12" customHeight="1">
      <c r="B104" s="27"/>
      <c r="C104" s="22" t="s">
        <v>100</v>
      </c>
      <c r="I104" s="86"/>
      <c r="K104" s="27"/>
    </row>
    <row r="105" spans="2:19" s="1" customFormat="1" ht="16.5" customHeight="1">
      <c r="B105" s="27"/>
      <c r="E105" s="180" t="str">
        <f>E8</f>
        <v>Dodávka a instalace klimatizací na bud S</v>
      </c>
      <c r="F105" s="197"/>
      <c r="G105" s="197"/>
      <c r="H105" s="197"/>
      <c r="I105" s="86"/>
      <c r="K105" s="27"/>
    </row>
    <row r="106" spans="2:19" s="1" customFormat="1" ht="6.95" customHeight="1">
      <c r="B106" s="27"/>
      <c r="I106" s="86"/>
      <c r="K106" s="27"/>
    </row>
    <row r="107" spans="2:19" s="1" customFormat="1" ht="12" customHeight="1">
      <c r="B107" s="27"/>
      <c r="C107" s="22" t="s">
        <v>20</v>
      </c>
      <c r="F107" s="20" t="str">
        <f>F10</f>
        <v>Budova S</v>
      </c>
      <c r="I107" s="87" t="s">
        <v>22</v>
      </c>
      <c r="J107" s="47">
        <f>IF(J10="","",J10)</f>
        <v>45246</v>
      </c>
      <c r="K107" s="27"/>
    </row>
    <row r="108" spans="2:19" s="1" customFormat="1" ht="6.95" customHeight="1">
      <c r="B108" s="27"/>
      <c r="I108" s="86"/>
      <c r="K108" s="27"/>
    </row>
    <row r="109" spans="2:19" s="1" customFormat="1" ht="15.2" customHeight="1">
      <c r="B109" s="27"/>
      <c r="C109" s="22" t="s">
        <v>24</v>
      </c>
      <c r="F109" s="20" t="str">
        <f>E13</f>
        <v xml:space="preserve"> </v>
      </c>
      <c r="I109" s="87"/>
      <c r="J109" s="25" t="str">
        <f>E19</f>
        <v xml:space="preserve"> </v>
      </c>
      <c r="K109" s="27"/>
    </row>
    <row r="110" spans="2:19" s="1" customFormat="1" ht="15.2" customHeight="1">
      <c r="B110" s="27"/>
      <c r="C110" s="22" t="s">
        <v>27</v>
      </c>
      <c r="F110" s="20" t="str">
        <f>IF(E16="","",E16)</f>
        <v>Vyplň údaj</v>
      </c>
      <c r="I110" s="87"/>
      <c r="J110" s="25" t="str">
        <f>E22</f>
        <v xml:space="preserve"> </v>
      </c>
      <c r="K110" s="27"/>
    </row>
    <row r="111" spans="2:19" s="1" customFormat="1" ht="10.35" customHeight="1">
      <c r="B111" s="27"/>
      <c r="I111" s="86"/>
      <c r="K111" s="27"/>
    </row>
    <row r="112" spans="2:19" s="9" customFormat="1" ht="29.25" customHeight="1">
      <c r="B112" s="117"/>
      <c r="C112" s="118" t="s">
        <v>107</v>
      </c>
      <c r="D112" s="200" t="s">
        <v>139</v>
      </c>
      <c r="E112" s="200"/>
      <c r="F112" s="200"/>
      <c r="G112" s="119" t="s">
        <v>108</v>
      </c>
      <c r="H112" s="119" t="s">
        <v>109</v>
      </c>
      <c r="I112" s="120" t="s">
        <v>110</v>
      </c>
      <c r="J112" s="121" t="s">
        <v>103</v>
      </c>
      <c r="K112" s="117"/>
      <c r="L112" s="54" t="s">
        <v>1</v>
      </c>
      <c r="M112" s="55" t="s">
        <v>37</v>
      </c>
      <c r="N112" s="55" t="s">
        <v>111</v>
      </c>
      <c r="O112" s="55" t="s">
        <v>112</v>
      </c>
      <c r="P112" s="55" t="s">
        <v>113</v>
      </c>
      <c r="Q112" s="55" t="s">
        <v>114</v>
      </c>
      <c r="R112" s="55" t="s">
        <v>115</v>
      </c>
      <c r="S112" s="56" t="s">
        <v>116</v>
      </c>
    </row>
    <row r="113" spans="2:64" s="1" customFormat="1" ht="22.9" customHeight="1">
      <c r="B113" s="27"/>
      <c r="C113" s="59" t="s">
        <v>117</v>
      </c>
      <c r="I113" s="86"/>
      <c r="J113" s="122">
        <f>SUM(J114)</f>
        <v>0</v>
      </c>
      <c r="K113" s="27"/>
      <c r="L113" s="57"/>
      <c r="M113" s="48"/>
      <c r="N113" s="48"/>
      <c r="O113" s="123" t="e">
        <f>O114+#REF!+#REF!+#REF!</f>
        <v>#REF!</v>
      </c>
      <c r="P113" s="48"/>
      <c r="Q113" s="123" t="e">
        <f>Q114+#REF!+#REF!+#REF!</f>
        <v>#REF!</v>
      </c>
      <c r="R113" s="48"/>
      <c r="S113" s="124" t="e">
        <f>S114+#REF!+#REF!+#REF!</f>
        <v>#REF!</v>
      </c>
      <c r="AS113" s="12" t="s">
        <v>72</v>
      </c>
      <c r="AT113" s="12" t="s">
        <v>105</v>
      </c>
      <c r="BJ113" s="125" t="e">
        <f>BJ114+#REF!+#REF!+#REF!</f>
        <v>#REF!</v>
      </c>
    </row>
    <row r="114" spans="2:64" s="10" customFormat="1" ht="25.9" customHeight="1">
      <c r="B114" s="126"/>
      <c r="D114" s="150" t="s">
        <v>189</v>
      </c>
      <c r="E114" s="150"/>
      <c r="F114" s="150"/>
      <c r="I114" s="128"/>
      <c r="J114" s="129">
        <f>SUM(J115:J145)</f>
        <v>0</v>
      </c>
      <c r="K114" s="126"/>
      <c r="L114" s="130"/>
      <c r="M114" s="131"/>
      <c r="N114" s="131"/>
      <c r="O114" s="132" t="e">
        <f>#REF!</f>
        <v>#REF!</v>
      </c>
      <c r="P114" s="131"/>
      <c r="Q114" s="132" t="e">
        <f>#REF!</f>
        <v>#REF!</v>
      </c>
      <c r="R114" s="131"/>
      <c r="S114" s="133" t="e">
        <f>#REF!</f>
        <v>#REF!</v>
      </c>
      <c r="AQ114" s="127" t="s">
        <v>81</v>
      </c>
      <c r="AS114" s="134" t="s">
        <v>72</v>
      </c>
      <c r="AT114" s="134" t="s">
        <v>73</v>
      </c>
      <c r="AX114" s="127" t="s">
        <v>118</v>
      </c>
      <c r="BJ114" s="135" t="e">
        <f>#REF!</f>
        <v>#REF!</v>
      </c>
    </row>
    <row r="115" spans="2:64" s="1" customFormat="1" ht="18" customHeight="1">
      <c r="B115" s="136"/>
      <c r="C115" s="137" t="s">
        <v>81</v>
      </c>
      <c r="D115" s="194" t="s">
        <v>188</v>
      </c>
      <c r="E115" s="195"/>
      <c r="F115" s="196"/>
      <c r="G115" s="138" t="s">
        <v>135</v>
      </c>
      <c r="H115" s="138">
        <v>6</v>
      </c>
      <c r="I115" s="139"/>
      <c r="J115" s="140">
        <f>ROUND(I115*H115,2)</f>
        <v>0</v>
      </c>
      <c r="K115" s="27"/>
      <c r="L115" s="141" t="s">
        <v>1</v>
      </c>
      <c r="M115" s="142" t="s">
        <v>38</v>
      </c>
      <c r="N115" s="50"/>
      <c r="O115" s="143">
        <f>N115*H115</f>
        <v>0</v>
      </c>
      <c r="P115" s="143">
        <v>0</v>
      </c>
      <c r="Q115" s="143">
        <f>P115*H115</f>
        <v>0</v>
      </c>
      <c r="R115" s="143">
        <v>0</v>
      </c>
      <c r="S115" s="144">
        <f>R115*H115</f>
        <v>0</v>
      </c>
      <c r="AQ115" s="145" t="s">
        <v>120</v>
      </c>
      <c r="AS115" s="145" t="s">
        <v>119</v>
      </c>
      <c r="AT115" s="145" t="s">
        <v>83</v>
      </c>
      <c r="AX115" s="12" t="s">
        <v>118</v>
      </c>
      <c r="BD115" s="146">
        <f>IF(M115="základní",J115,0)</f>
        <v>0</v>
      </c>
      <c r="BE115" s="146">
        <f>IF(M115="snížená",J115,0)</f>
        <v>0</v>
      </c>
      <c r="BF115" s="146">
        <f>IF(M115="zákl. přenesená",J115,0)</f>
        <v>0</v>
      </c>
      <c r="BG115" s="146">
        <f>IF(M115="sníž. přenesená",J115,0)</f>
        <v>0</v>
      </c>
      <c r="BH115" s="146">
        <f>IF(M115="nulová",J115,0)</f>
        <v>0</v>
      </c>
      <c r="BI115" s="12" t="s">
        <v>81</v>
      </c>
      <c r="BJ115" s="146">
        <f t="shared" ref="BJ115:BJ145" si="0">ROUND(I115*H115,2)</f>
        <v>0</v>
      </c>
      <c r="BK115" s="12" t="s">
        <v>120</v>
      </c>
      <c r="BL115" s="145" t="s">
        <v>121</v>
      </c>
    </row>
    <row r="116" spans="2:64" s="153" customFormat="1" ht="18" customHeight="1">
      <c r="B116" s="136"/>
      <c r="C116" s="137" t="s">
        <v>83</v>
      </c>
      <c r="D116" s="194" t="s">
        <v>165</v>
      </c>
      <c r="E116" s="195"/>
      <c r="F116" s="196"/>
      <c r="G116" s="138" t="s">
        <v>135</v>
      </c>
      <c r="H116" s="138">
        <v>1</v>
      </c>
      <c r="I116" s="139"/>
      <c r="J116" s="140">
        <f t="shared" ref="J116:J117" si="1">ROUND(I116*H116,2)</f>
        <v>0</v>
      </c>
      <c r="K116" s="27"/>
      <c r="L116" s="141"/>
      <c r="M116" s="142"/>
      <c r="N116" s="50"/>
      <c r="O116" s="143"/>
      <c r="P116" s="143"/>
      <c r="Q116" s="143"/>
      <c r="R116" s="143"/>
      <c r="S116" s="144"/>
      <c r="AQ116" s="145"/>
      <c r="AS116" s="145"/>
      <c r="AT116" s="145"/>
      <c r="AX116" s="12"/>
      <c r="BD116" s="146"/>
      <c r="BE116" s="146"/>
      <c r="BF116" s="146"/>
      <c r="BG116" s="146"/>
      <c r="BH116" s="146"/>
      <c r="BI116" s="12"/>
      <c r="BJ116" s="146">
        <f t="shared" ref="BJ116" si="2">ROUND(I116*H116,2)</f>
        <v>0</v>
      </c>
      <c r="BK116" s="12"/>
      <c r="BL116" s="145"/>
    </row>
    <row r="117" spans="2:64" s="1" customFormat="1" ht="18" customHeight="1">
      <c r="B117" s="136"/>
      <c r="C117" s="137" t="s">
        <v>123</v>
      </c>
      <c r="D117" s="194" t="s">
        <v>162</v>
      </c>
      <c r="E117" s="195"/>
      <c r="F117" s="196"/>
      <c r="G117" s="138" t="s">
        <v>135</v>
      </c>
      <c r="H117" s="138">
        <v>6</v>
      </c>
      <c r="I117" s="139"/>
      <c r="J117" s="140">
        <f t="shared" si="1"/>
        <v>0</v>
      </c>
      <c r="K117" s="27"/>
      <c r="L117" s="141" t="s">
        <v>1</v>
      </c>
      <c r="M117" s="142" t="s">
        <v>38</v>
      </c>
      <c r="N117" s="50"/>
      <c r="O117" s="143">
        <f>N117*H117</f>
        <v>0</v>
      </c>
      <c r="P117" s="143">
        <v>0</v>
      </c>
      <c r="Q117" s="143">
        <f>P117*H117</f>
        <v>0</v>
      </c>
      <c r="R117" s="143">
        <v>0</v>
      </c>
      <c r="S117" s="144">
        <f>R117*H117</f>
        <v>0</v>
      </c>
      <c r="AQ117" s="145" t="s">
        <v>120</v>
      </c>
      <c r="AS117" s="145" t="s">
        <v>119</v>
      </c>
      <c r="AT117" s="145" t="s">
        <v>83</v>
      </c>
      <c r="AX117" s="12" t="s">
        <v>118</v>
      </c>
      <c r="BD117" s="146">
        <f>IF(M117="základní",J117,0)</f>
        <v>0</v>
      </c>
      <c r="BE117" s="146">
        <f>IF(M117="snížená",J117,0)</f>
        <v>0</v>
      </c>
      <c r="BF117" s="146">
        <f>IF(M117="zákl. přenesená",J117,0)</f>
        <v>0</v>
      </c>
      <c r="BG117" s="146">
        <f>IF(M117="sníž. přenesená",J117,0)</f>
        <v>0</v>
      </c>
      <c r="BH117" s="146">
        <f>IF(M117="nulová",J117,0)</f>
        <v>0</v>
      </c>
      <c r="BI117" s="12" t="s">
        <v>81</v>
      </c>
      <c r="BJ117" s="146">
        <f t="shared" si="0"/>
        <v>0</v>
      </c>
      <c r="BK117" s="12" t="s">
        <v>120</v>
      </c>
      <c r="BL117" s="145" t="s">
        <v>122</v>
      </c>
    </row>
    <row r="118" spans="2:64" s="1" customFormat="1" ht="18" customHeight="1">
      <c r="B118" s="136"/>
      <c r="C118" s="137" t="s">
        <v>120</v>
      </c>
      <c r="D118" s="194" t="s">
        <v>163</v>
      </c>
      <c r="E118" s="195"/>
      <c r="F118" s="196"/>
      <c r="G118" s="138" t="s">
        <v>135</v>
      </c>
      <c r="H118" s="138">
        <v>1</v>
      </c>
      <c r="I118" s="139"/>
      <c r="J118" s="140">
        <f t="shared" ref="J118:J145" si="3">ROUND(I118*H118,2)</f>
        <v>0</v>
      </c>
      <c r="K118" s="27"/>
      <c r="L118" s="141" t="s">
        <v>1</v>
      </c>
      <c r="M118" s="142" t="s">
        <v>38</v>
      </c>
      <c r="N118" s="50"/>
      <c r="O118" s="143">
        <f>N118*H118</f>
        <v>0</v>
      </c>
      <c r="P118" s="143">
        <v>0</v>
      </c>
      <c r="Q118" s="143">
        <f>P118*H118</f>
        <v>0</v>
      </c>
      <c r="R118" s="143">
        <v>0</v>
      </c>
      <c r="S118" s="144">
        <f>R118*H118</f>
        <v>0</v>
      </c>
      <c r="AQ118" s="145" t="s">
        <v>120</v>
      </c>
      <c r="AS118" s="145" t="s">
        <v>119</v>
      </c>
      <c r="AT118" s="145" t="s">
        <v>83</v>
      </c>
      <c r="AX118" s="12" t="s">
        <v>118</v>
      </c>
      <c r="BD118" s="146">
        <f>IF(M118="základní",J118,0)</f>
        <v>0</v>
      </c>
      <c r="BE118" s="146">
        <f>IF(M118="snížená",J118,0)</f>
        <v>0</v>
      </c>
      <c r="BF118" s="146">
        <f>IF(M118="zákl. přenesená",J118,0)</f>
        <v>0</v>
      </c>
      <c r="BG118" s="146">
        <f>IF(M118="sníž. přenesená",J118,0)</f>
        <v>0</v>
      </c>
      <c r="BH118" s="146">
        <f>IF(M118="nulová",J118,0)</f>
        <v>0</v>
      </c>
      <c r="BI118" s="12" t="s">
        <v>81</v>
      </c>
      <c r="BJ118" s="146">
        <f t="shared" si="0"/>
        <v>0</v>
      </c>
      <c r="BK118" s="12" t="s">
        <v>120</v>
      </c>
      <c r="BL118" s="145" t="s">
        <v>124</v>
      </c>
    </row>
    <row r="119" spans="2:64" s="1" customFormat="1" ht="18" customHeight="1">
      <c r="B119" s="136"/>
      <c r="C119" s="137" t="s">
        <v>126</v>
      </c>
      <c r="D119" s="194" t="s">
        <v>164</v>
      </c>
      <c r="E119" s="195"/>
      <c r="F119" s="196"/>
      <c r="G119" s="138" t="s">
        <v>135</v>
      </c>
      <c r="H119" s="138">
        <v>11</v>
      </c>
      <c r="I119" s="139"/>
      <c r="J119" s="140">
        <f t="shared" si="3"/>
        <v>0</v>
      </c>
      <c r="K119" s="27"/>
      <c r="L119" s="141" t="s">
        <v>1</v>
      </c>
      <c r="M119" s="142" t="s">
        <v>38</v>
      </c>
      <c r="N119" s="50"/>
      <c r="O119" s="143">
        <f>N119*H119</f>
        <v>0</v>
      </c>
      <c r="P119" s="143">
        <v>0</v>
      </c>
      <c r="Q119" s="143">
        <f>P119*H119</f>
        <v>0</v>
      </c>
      <c r="R119" s="143">
        <v>0</v>
      </c>
      <c r="S119" s="144">
        <f>R119*H119</f>
        <v>0</v>
      </c>
      <c r="AQ119" s="145" t="s">
        <v>120</v>
      </c>
      <c r="AS119" s="145" t="s">
        <v>119</v>
      </c>
      <c r="AT119" s="145" t="s">
        <v>83</v>
      </c>
      <c r="AX119" s="12" t="s">
        <v>118</v>
      </c>
      <c r="BD119" s="146">
        <f>IF(M119="základní",J119,0)</f>
        <v>0</v>
      </c>
      <c r="BE119" s="146">
        <f>IF(M119="snížená",J119,0)</f>
        <v>0</v>
      </c>
      <c r="BF119" s="146">
        <f>IF(M119="zákl. přenesená",J119,0)</f>
        <v>0</v>
      </c>
      <c r="BG119" s="146">
        <f>IF(M119="sníž. přenesená",J119,0)</f>
        <v>0</v>
      </c>
      <c r="BH119" s="146">
        <f>IF(M119="nulová",J119,0)</f>
        <v>0</v>
      </c>
      <c r="BI119" s="12" t="s">
        <v>81</v>
      </c>
      <c r="BJ119" s="146">
        <f t="shared" si="0"/>
        <v>0</v>
      </c>
      <c r="BK119" s="12" t="s">
        <v>120</v>
      </c>
      <c r="BL119" s="145" t="s">
        <v>125</v>
      </c>
    </row>
    <row r="120" spans="2:64" s="149" customFormat="1" ht="24.75" customHeight="1">
      <c r="B120" s="136"/>
      <c r="C120" s="137" t="s">
        <v>129</v>
      </c>
      <c r="D120" s="194" t="s">
        <v>166</v>
      </c>
      <c r="E120" s="195"/>
      <c r="F120" s="196"/>
      <c r="G120" s="138" t="s">
        <v>135</v>
      </c>
      <c r="H120" s="138">
        <v>1</v>
      </c>
      <c r="I120" s="139"/>
      <c r="J120" s="140">
        <f t="shared" si="3"/>
        <v>0</v>
      </c>
      <c r="K120" s="27"/>
      <c r="L120" s="141"/>
      <c r="M120" s="142"/>
      <c r="N120" s="50"/>
      <c r="O120" s="143"/>
      <c r="P120" s="143"/>
      <c r="Q120" s="143"/>
      <c r="R120" s="143"/>
      <c r="S120" s="144"/>
      <c r="AQ120" s="145"/>
      <c r="AS120" s="145"/>
      <c r="AT120" s="145"/>
      <c r="AX120" s="12"/>
      <c r="BD120" s="146"/>
      <c r="BE120" s="146"/>
      <c r="BF120" s="146"/>
      <c r="BG120" s="146"/>
      <c r="BH120" s="146"/>
      <c r="BI120" s="12"/>
      <c r="BJ120" s="146">
        <f t="shared" si="0"/>
        <v>0</v>
      </c>
      <c r="BK120" s="12"/>
      <c r="BL120" s="145"/>
    </row>
    <row r="121" spans="2:64" s="152" customFormat="1" ht="24.75" customHeight="1">
      <c r="B121" s="136"/>
      <c r="C121" s="137" t="s">
        <v>131</v>
      </c>
      <c r="D121" s="194" t="s">
        <v>167</v>
      </c>
      <c r="E121" s="195"/>
      <c r="F121" s="196"/>
      <c r="G121" s="138" t="s">
        <v>135</v>
      </c>
      <c r="H121" s="138">
        <v>19</v>
      </c>
      <c r="I121" s="139"/>
      <c r="J121" s="140">
        <f t="shared" si="3"/>
        <v>0</v>
      </c>
      <c r="K121" s="27"/>
      <c r="L121" s="141"/>
      <c r="M121" s="142"/>
      <c r="N121" s="50"/>
      <c r="O121" s="143"/>
      <c r="P121" s="143"/>
      <c r="Q121" s="143"/>
      <c r="R121" s="143"/>
      <c r="S121" s="144"/>
      <c r="AQ121" s="145"/>
      <c r="AS121" s="145"/>
      <c r="AT121" s="145"/>
      <c r="AX121" s="12"/>
      <c r="BD121" s="146"/>
      <c r="BE121" s="146"/>
      <c r="BF121" s="146"/>
      <c r="BG121" s="146"/>
      <c r="BH121" s="146"/>
      <c r="BI121" s="12"/>
      <c r="BJ121" s="146"/>
      <c r="BK121" s="12"/>
      <c r="BL121" s="145"/>
    </row>
    <row r="122" spans="2:64" s="152" customFormat="1" ht="24.75" customHeight="1">
      <c r="B122" s="136"/>
      <c r="C122" s="137" t="s">
        <v>132</v>
      </c>
      <c r="D122" s="194" t="s">
        <v>168</v>
      </c>
      <c r="E122" s="195"/>
      <c r="F122" s="196"/>
      <c r="G122" s="138" t="s">
        <v>135</v>
      </c>
      <c r="H122" s="138">
        <v>19</v>
      </c>
      <c r="I122" s="139"/>
      <c r="J122" s="140">
        <f t="shared" si="3"/>
        <v>0</v>
      </c>
      <c r="K122" s="27"/>
      <c r="L122" s="141"/>
      <c r="M122" s="142"/>
      <c r="N122" s="50"/>
      <c r="O122" s="143"/>
      <c r="P122" s="143"/>
      <c r="Q122" s="143"/>
      <c r="R122" s="143"/>
      <c r="S122" s="144"/>
      <c r="AQ122" s="145"/>
      <c r="AS122" s="145"/>
      <c r="AT122" s="145"/>
      <c r="AX122" s="12"/>
      <c r="BD122" s="146"/>
      <c r="BE122" s="146"/>
      <c r="BF122" s="146"/>
      <c r="BG122" s="146"/>
      <c r="BH122" s="146"/>
      <c r="BI122" s="12"/>
      <c r="BJ122" s="146"/>
      <c r="BK122" s="12"/>
      <c r="BL122" s="145"/>
    </row>
    <row r="123" spans="2:64" s="152" customFormat="1" ht="24.75" customHeight="1">
      <c r="B123" s="136"/>
      <c r="C123" s="137" t="s">
        <v>133</v>
      </c>
      <c r="D123" s="194" t="s">
        <v>191</v>
      </c>
      <c r="E123" s="195"/>
      <c r="F123" s="196"/>
      <c r="G123" s="138" t="s">
        <v>141</v>
      </c>
      <c r="H123" s="138">
        <v>280</v>
      </c>
      <c r="I123" s="139"/>
      <c r="J123" s="140">
        <f t="shared" si="3"/>
        <v>0</v>
      </c>
      <c r="K123" s="27"/>
      <c r="L123" s="141"/>
      <c r="M123" s="142"/>
      <c r="N123" s="50"/>
      <c r="O123" s="143"/>
      <c r="P123" s="143"/>
      <c r="Q123" s="143"/>
      <c r="R123" s="143"/>
      <c r="S123" s="144"/>
      <c r="AQ123" s="145"/>
      <c r="AS123" s="145"/>
      <c r="AT123" s="145"/>
      <c r="AX123" s="12"/>
      <c r="BD123" s="146"/>
      <c r="BE123" s="146"/>
      <c r="BF123" s="146"/>
      <c r="BG123" s="146"/>
      <c r="BH123" s="146"/>
      <c r="BI123" s="12"/>
      <c r="BJ123" s="146"/>
      <c r="BK123" s="12"/>
      <c r="BL123" s="145"/>
    </row>
    <row r="124" spans="2:64" s="152" customFormat="1" ht="24.75" customHeight="1">
      <c r="B124" s="136"/>
      <c r="C124" s="137" t="s">
        <v>142</v>
      </c>
      <c r="D124" s="194" t="s">
        <v>192</v>
      </c>
      <c r="E124" s="195"/>
      <c r="F124" s="196"/>
      <c r="G124" s="138" t="s">
        <v>141</v>
      </c>
      <c r="H124" s="138">
        <v>280</v>
      </c>
      <c r="I124" s="139"/>
      <c r="J124" s="140">
        <f t="shared" si="3"/>
        <v>0</v>
      </c>
      <c r="K124" s="27"/>
      <c r="L124" s="141"/>
      <c r="M124" s="142"/>
      <c r="N124" s="50"/>
      <c r="O124" s="143"/>
      <c r="P124" s="143"/>
      <c r="Q124" s="143"/>
      <c r="R124" s="143"/>
      <c r="S124" s="144"/>
      <c r="AQ124" s="145"/>
      <c r="AS124" s="145"/>
      <c r="AT124" s="145"/>
      <c r="AX124" s="12"/>
      <c r="BD124" s="146"/>
      <c r="BE124" s="146"/>
      <c r="BF124" s="146"/>
      <c r="BG124" s="146"/>
      <c r="BH124" s="146"/>
      <c r="BI124" s="12"/>
      <c r="BJ124" s="146"/>
      <c r="BK124" s="12"/>
      <c r="BL124" s="145"/>
    </row>
    <row r="125" spans="2:64" s="152" customFormat="1" ht="24.75" customHeight="1">
      <c r="B125" s="136"/>
      <c r="C125" s="137" t="s">
        <v>143</v>
      </c>
      <c r="D125" s="194" t="s">
        <v>169</v>
      </c>
      <c r="E125" s="195"/>
      <c r="F125" s="196"/>
      <c r="G125" s="138" t="s">
        <v>141</v>
      </c>
      <c r="H125" s="138">
        <v>120</v>
      </c>
      <c r="I125" s="139"/>
      <c r="J125" s="140">
        <f t="shared" si="3"/>
        <v>0</v>
      </c>
      <c r="K125" s="27"/>
      <c r="L125" s="141"/>
      <c r="M125" s="142"/>
      <c r="N125" s="50"/>
      <c r="O125" s="143"/>
      <c r="P125" s="143"/>
      <c r="Q125" s="143"/>
      <c r="R125" s="143"/>
      <c r="S125" s="144"/>
      <c r="AQ125" s="145"/>
      <c r="AS125" s="145"/>
      <c r="AT125" s="145"/>
      <c r="AX125" s="12"/>
      <c r="BD125" s="146"/>
      <c r="BE125" s="146"/>
      <c r="BF125" s="146"/>
      <c r="BG125" s="146"/>
      <c r="BH125" s="146"/>
      <c r="BI125" s="12"/>
      <c r="BJ125" s="146"/>
      <c r="BK125" s="12"/>
      <c r="BL125" s="145"/>
    </row>
    <row r="126" spans="2:64" s="152" customFormat="1" ht="24.75" customHeight="1">
      <c r="B126" s="136"/>
      <c r="C126" s="137" t="s">
        <v>145</v>
      </c>
      <c r="D126" s="194" t="s">
        <v>170</v>
      </c>
      <c r="E126" s="195"/>
      <c r="F126" s="196"/>
      <c r="G126" s="138" t="s">
        <v>141</v>
      </c>
      <c r="H126" s="138">
        <v>120</v>
      </c>
      <c r="I126" s="139"/>
      <c r="J126" s="140">
        <f t="shared" si="3"/>
        <v>0</v>
      </c>
      <c r="K126" s="27"/>
      <c r="L126" s="141"/>
      <c r="M126" s="142"/>
      <c r="N126" s="50"/>
      <c r="O126" s="143"/>
      <c r="P126" s="143"/>
      <c r="Q126" s="143"/>
      <c r="R126" s="143"/>
      <c r="S126" s="144"/>
      <c r="AQ126" s="145"/>
      <c r="AS126" s="145"/>
      <c r="AT126" s="145"/>
      <c r="AX126" s="12"/>
      <c r="BD126" s="146"/>
      <c r="BE126" s="146"/>
      <c r="BF126" s="146"/>
      <c r="BG126" s="146"/>
      <c r="BH126" s="146"/>
      <c r="BI126" s="12"/>
      <c r="BJ126" s="146"/>
      <c r="BK126" s="12"/>
      <c r="BL126" s="145"/>
    </row>
    <row r="127" spans="2:64" s="152" customFormat="1" ht="24.75" customHeight="1">
      <c r="B127" s="136"/>
      <c r="C127" s="137" t="s">
        <v>146</v>
      </c>
      <c r="D127" s="194" t="s">
        <v>171</v>
      </c>
      <c r="E127" s="195"/>
      <c r="F127" s="196"/>
      <c r="G127" s="138" t="s">
        <v>135</v>
      </c>
      <c r="H127" s="138">
        <v>15</v>
      </c>
      <c r="I127" s="139"/>
      <c r="J127" s="140">
        <f t="shared" si="3"/>
        <v>0</v>
      </c>
      <c r="K127" s="27"/>
      <c r="L127" s="141"/>
      <c r="M127" s="142"/>
      <c r="N127" s="50"/>
      <c r="O127" s="143"/>
      <c r="P127" s="143"/>
      <c r="Q127" s="143"/>
      <c r="R127" s="143"/>
      <c r="S127" s="144"/>
      <c r="AQ127" s="145"/>
      <c r="AS127" s="145"/>
      <c r="AT127" s="145"/>
      <c r="AX127" s="12"/>
      <c r="BD127" s="146"/>
      <c r="BE127" s="146"/>
      <c r="BF127" s="146"/>
      <c r="BG127" s="146"/>
      <c r="BH127" s="146"/>
      <c r="BI127" s="12"/>
      <c r="BJ127" s="146"/>
      <c r="BK127" s="12"/>
      <c r="BL127" s="145"/>
    </row>
    <row r="128" spans="2:64" s="152" customFormat="1" ht="24.75" customHeight="1">
      <c r="B128" s="136"/>
      <c r="C128" s="137" t="s">
        <v>147</v>
      </c>
      <c r="D128" s="194" t="s">
        <v>172</v>
      </c>
      <c r="E128" s="195"/>
      <c r="F128" s="196"/>
      <c r="G128" s="138" t="s">
        <v>135</v>
      </c>
      <c r="H128" s="138">
        <v>6</v>
      </c>
      <c r="I128" s="139"/>
      <c r="J128" s="140">
        <f t="shared" si="3"/>
        <v>0</v>
      </c>
      <c r="K128" s="27"/>
      <c r="L128" s="141"/>
      <c r="M128" s="142"/>
      <c r="N128" s="50"/>
      <c r="O128" s="143"/>
      <c r="P128" s="143"/>
      <c r="Q128" s="143"/>
      <c r="R128" s="143"/>
      <c r="S128" s="144"/>
      <c r="AQ128" s="145"/>
      <c r="AS128" s="145"/>
      <c r="AT128" s="145"/>
      <c r="AX128" s="12"/>
      <c r="BD128" s="146"/>
      <c r="BE128" s="146"/>
      <c r="BF128" s="146"/>
      <c r="BG128" s="146"/>
      <c r="BH128" s="146"/>
      <c r="BI128" s="12"/>
      <c r="BJ128" s="146"/>
      <c r="BK128" s="12"/>
      <c r="BL128" s="145"/>
    </row>
    <row r="129" spans="2:64" s="152" customFormat="1" ht="24.75" customHeight="1">
      <c r="B129" s="136"/>
      <c r="C129" s="137" t="s">
        <v>8</v>
      </c>
      <c r="D129" s="194" t="s">
        <v>173</v>
      </c>
      <c r="E129" s="195"/>
      <c r="F129" s="196"/>
      <c r="G129" s="138" t="s">
        <v>135</v>
      </c>
      <c r="H129" s="138">
        <v>18</v>
      </c>
      <c r="I129" s="139"/>
      <c r="J129" s="140">
        <f t="shared" si="3"/>
        <v>0</v>
      </c>
      <c r="K129" s="27"/>
      <c r="L129" s="141"/>
      <c r="M129" s="142"/>
      <c r="N129" s="50"/>
      <c r="O129" s="143"/>
      <c r="P129" s="143"/>
      <c r="Q129" s="143"/>
      <c r="R129" s="143"/>
      <c r="S129" s="144"/>
      <c r="AQ129" s="145"/>
      <c r="AS129" s="145"/>
      <c r="AT129" s="145"/>
      <c r="AX129" s="12"/>
      <c r="BD129" s="146"/>
      <c r="BE129" s="146"/>
      <c r="BF129" s="146"/>
      <c r="BG129" s="146"/>
      <c r="BH129" s="146"/>
      <c r="BI129" s="12"/>
      <c r="BJ129" s="146"/>
      <c r="BK129" s="12"/>
      <c r="BL129" s="145"/>
    </row>
    <row r="130" spans="2:64" s="153" customFormat="1" ht="24.75" customHeight="1">
      <c r="B130" s="136"/>
      <c r="C130" s="137" t="s">
        <v>127</v>
      </c>
      <c r="D130" s="194" t="s">
        <v>193</v>
      </c>
      <c r="E130" s="195"/>
      <c r="F130" s="196"/>
      <c r="G130" s="138" t="s">
        <v>135</v>
      </c>
      <c r="H130" s="138">
        <v>7</v>
      </c>
      <c r="I130" s="139"/>
      <c r="J130" s="140">
        <f t="shared" si="3"/>
        <v>0</v>
      </c>
      <c r="K130" s="27"/>
      <c r="L130" s="141"/>
      <c r="M130" s="142"/>
      <c r="N130" s="50"/>
      <c r="O130" s="143"/>
      <c r="P130" s="143"/>
      <c r="Q130" s="143"/>
      <c r="R130" s="143"/>
      <c r="S130" s="144"/>
      <c r="AQ130" s="145"/>
      <c r="AS130" s="145"/>
      <c r="AT130" s="145"/>
      <c r="AX130" s="12"/>
      <c r="BD130" s="146"/>
      <c r="BE130" s="146"/>
      <c r="BF130" s="146"/>
      <c r="BG130" s="146"/>
      <c r="BH130" s="146"/>
      <c r="BI130" s="12"/>
      <c r="BJ130" s="146"/>
      <c r="BK130" s="12"/>
      <c r="BL130" s="145"/>
    </row>
    <row r="131" spans="2:64" s="152" customFormat="1" ht="24.75" customHeight="1">
      <c r="B131" s="136"/>
      <c r="C131" s="137" t="s">
        <v>148</v>
      </c>
      <c r="D131" s="194" t="s">
        <v>174</v>
      </c>
      <c r="E131" s="195"/>
      <c r="F131" s="196"/>
      <c r="G131" s="138" t="s">
        <v>135</v>
      </c>
      <c r="H131" s="138">
        <v>6</v>
      </c>
      <c r="I131" s="139"/>
      <c r="J131" s="140">
        <f t="shared" si="3"/>
        <v>0</v>
      </c>
      <c r="K131" s="27"/>
      <c r="L131" s="141"/>
      <c r="M131" s="142"/>
      <c r="N131" s="50"/>
      <c r="O131" s="143"/>
      <c r="P131" s="143"/>
      <c r="Q131" s="143"/>
      <c r="R131" s="143"/>
      <c r="S131" s="144"/>
      <c r="AQ131" s="145"/>
      <c r="AS131" s="145"/>
      <c r="AT131" s="145"/>
      <c r="AX131" s="12"/>
      <c r="BD131" s="146"/>
      <c r="BE131" s="146"/>
      <c r="BF131" s="146"/>
      <c r="BG131" s="146"/>
      <c r="BH131" s="146"/>
      <c r="BI131" s="12"/>
      <c r="BJ131" s="146"/>
      <c r="BK131" s="12"/>
      <c r="BL131" s="145"/>
    </row>
    <row r="132" spans="2:64" s="152" customFormat="1" ht="24.75" customHeight="1">
      <c r="B132" s="136"/>
      <c r="C132" s="137" t="s">
        <v>149</v>
      </c>
      <c r="D132" s="194" t="s">
        <v>175</v>
      </c>
      <c r="E132" s="195"/>
      <c r="F132" s="196"/>
      <c r="G132" s="138" t="s">
        <v>141</v>
      </c>
      <c r="H132" s="138">
        <v>58</v>
      </c>
      <c r="I132" s="139"/>
      <c r="J132" s="140">
        <f t="shared" si="3"/>
        <v>0</v>
      </c>
      <c r="K132" s="27"/>
      <c r="L132" s="141"/>
      <c r="M132" s="142"/>
      <c r="N132" s="50"/>
      <c r="O132" s="143"/>
      <c r="P132" s="143"/>
      <c r="Q132" s="143"/>
      <c r="R132" s="143"/>
      <c r="S132" s="144"/>
      <c r="AQ132" s="145"/>
      <c r="AS132" s="145"/>
      <c r="AT132" s="145"/>
      <c r="AX132" s="12"/>
      <c r="BD132" s="146"/>
      <c r="BE132" s="146"/>
      <c r="BF132" s="146"/>
      <c r="BG132" s="146"/>
      <c r="BH132" s="146"/>
      <c r="BI132" s="12"/>
      <c r="BJ132" s="146"/>
      <c r="BK132" s="12"/>
      <c r="BL132" s="145"/>
    </row>
    <row r="133" spans="2:64" s="152" customFormat="1" ht="24.75" customHeight="1">
      <c r="B133" s="136"/>
      <c r="C133" s="137" t="s">
        <v>150</v>
      </c>
      <c r="D133" s="194" t="s">
        <v>176</v>
      </c>
      <c r="E133" s="195"/>
      <c r="F133" s="196"/>
      <c r="G133" s="138" t="s">
        <v>135</v>
      </c>
      <c r="H133" s="138">
        <v>18</v>
      </c>
      <c r="I133" s="139"/>
      <c r="J133" s="140">
        <f t="shared" si="3"/>
        <v>0</v>
      </c>
      <c r="K133" s="27"/>
      <c r="L133" s="141"/>
      <c r="M133" s="142"/>
      <c r="N133" s="50"/>
      <c r="O133" s="143"/>
      <c r="P133" s="143"/>
      <c r="Q133" s="143"/>
      <c r="R133" s="143"/>
      <c r="S133" s="144"/>
      <c r="AQ133" s="145"/>
      <c r="AS133" s="145"/>
      <c r="AT133" s="145"/>
      <c r="AX133" s="12"/>
      <c r="BD133" s="146"/>
      <c r="BE133" s="146"/>
      <c r="BF133" s="146"/>
      <c r="BG133" s="146"/>
      <c r="BH133" s="146"/>
      <c r="BI133" s="12"/>
      <c r="BJ133" s="146"/>
      <c r="BK133" s="12"/>
      <c r="BL133" s="145"/>
    </row>
    <row r="134" spans="2:64" s="152" customFormat="1" ht="24.75" customHeight="1">
      <c r="B134" s="136"/>
      <c r="C134" s="137" t="s">
        <v>151</v>
      </c>
      <c r="D134" s="194" t="s">
        <v>177</v>
      </c>
      <c r="E134" s="195"/>
      <c r="F134" s="196"/>
      <c r="G134" s="138" t="s">
        <v>135</v>
      </c>
      <c r="H134" s="138">
        <v>2</v>
      </c>
      <c r="I134" s="139"/>
      <c r="J134" s="140">
        <f t="shared" si="3"/>
        <v>0</v>
      </c>
      <c r="K134" s="27"/>
      <c r="L134" s="141"/>
      <c r="M134" s="142"/>
      <c r="N134" s="50"/>
      <c r="O134" s="143"/>
      <c r="P134" s="143"/>
      <c r="Q134" s="143"/>
      <c r="R134" s="143"/>
      <c r="S134" s="144"/>
      <c r="AQ134" s="145"/>
      <c r="AS134" s="145"/>
      <c r="AT134" s="145"/>
      <c r="AX134" s="12"/>
      <c r="BD134" s="146"/>
      <c r="BE134" s="146"/>
      <c r="BF134" s="146"/>
      <c r="BG134" s="146"/>
      <c r="BH134" s="146"/>
      <c r="BI134" s="12"/>
      <c r="BJ134" s="146"/>
      <c r="BK134" s="12"/>
      <c r="BL134" s="145"/>
    </row>
    <row r="135" spans="2:64" s="152" customFormat="1" ht="24.75" customHeight="1">
      <c r="B135" s="136"/>
      <c r="C135" s="137" t="s">
        <v>7</v>
      </c>
      <c r="D135" s="194" t="s">
        <v>194</v>
      </c>
      <c r="E135" s="195"/>
      <c r="F135" s="196"/>
      <c r="G135" s="138" t="s">
        <v>134</v>
      </c>
      <c r="H135" s="138">
        <v>2</v>
      </c>
      <c r="I135" s="139"/>
      <c r="J135" s="140">
        <f t="shared" si="3"/>
        <v>0</v>
      </c>
      <c r="K135" s="27"/>
      <c r="L135" s="141"/>
      <c r="M135" s="142"/>
      <c r="N135" s="50"/>
      <c r="O135" s="143"/>
      <c r="P135" s="143"/>
      <c r="Q135" s="143"/>
      <c r="R135" s="143"/>
      <c r="S135" s="144"/>
      <c r="AQ135" s="145"/>
      <c r="AS135" s="145"/>
      <c r="AT135" s="145"/>
      <c r="AX135" s="12"/>
      <c r="BD135" s="146"/>
      <c r="BE135" s="146"/>
      <c r="BF135" s="146"/>
      <c r="BG135" s="146"/>
      <c r="BH135" s="146"/>
      <c r="BI135" s="12"/>
      <c r="BJ135" s="146"/>
      <c r="BK135" s="12"/>
      <c r="BL135" s="145"/>
    </row>
    <row r="136" spans="2:64" s="152" customFormat="1" ht="24.75" customHeight="1">
      <c r="B136" s="136"/>
      <c r="C136" s="137" t="s">
        <v>152</v>
      </c>
      <c r="D136" s="194" t="s">
        <v>178</v>
      </c>
      <c r="E136" s="195"/>
      <c r="F136" s="196"/>
      <c r="G136" s="138" t="s">
        <v>141</v>
      </c>
      <c r="H136" s="138">
        <v>200</v>
      </c>
      <c r="I136" s="139"/>
      <c r="J136" s="140">
        <f t="shared" si="3"/>
        <v>0</v>
      </c>
      <c r="K136" s="27"/>
      <c r="L136" s="141"/>
      <c r="M136" s="142"/>
      <c r="N136" s="50"/>
      <c r="O136" s="143"/>
      <c r="P136" s="143"/>
      <c r="Q136" s="143"/>
      <c r="R136" s="143"/>
      <c r="S136" s="144"/>
      <c r="AQ136" s="145"/>
      <c r="AS136" s="145"/>
      <c r="AT136" s="145"/>
      <c r="AX136" s="12"/>
      <c r="BD136" s="146"/>
      <c r="BE136" s="146"/>
      <c r="BF136" s="146"/>
      <c r="BG136" s="146"/>
      <c r="BH136" s="146"/>
      <c r="BI136" s="12"/>
      <c r="BJ136" s="146"/>
      <c r="BK136" s="12"/>
      <c r="BL136" s="145"/>
    </row>
    <row r="137" spans="2:64" s="152" customFormat="1" ht="24.75" customHeight="1">
      <c r="B137" s="136"/>
      <c r="C137" s="137" t="s">
        <v>153</v>
      </c>
      <c r="D137" s="194" t="s">
        <v>179</v>
      </c>
      <c r="E137" s="195"/>
      <c r="F137" s="196"/>
      <c r="G137" s="138" t="s">
        <v>141</v>
      </c>
      <c r="H137" s="138">
        <v>86</v>
      </c>
      <c r="I137" s="139"/>
      <c r="J137" s="140">
        <f t="shared" si="3"/>
        <v>0</v>
      </c>
      <c r="K137" s="27"/>
      <c r="L137" s="141"/>
      <c r="M137" s="142"/>
      <c r="N137" s="50"/>
      <c r="O137" s="143"/>
      <c r="P137" s="143"/>
      <c r="Q137" s="143"/>
      <c r="R137" s="143"/>
      <c r="S137" s="144"/>
      <c r="AQ137" s="145"/>
      <c r="AS137" s="145"/>
      <c r="AT137" s="145"/>
      <c r="AX137" s="12"/>
      <c r="BD137" s="146"/>
      <c r="BE137" s="146"/>
      <c r="BF137" s="146"/>
      <c r="BG137" s="146"/>
      <c r="BH137" s="146"/>
      <c r="BI137" s="12"/>
      <c r="BJ137" s="146"/>
      <c r="BK137" s="12"/>
      <c r="BL137" s="145"/>
    </row>
    <row r="138" spans="2:64" s="152" customFormat="1" ht="24.75" customHeight="1">
      <c r="B138" s="136"/>
      <c r="C138" s="137" t="s">
        <v>154</v>
      </c>
      <c r="D138" s="194" t="s">
        <v>180</v>
      </c>
      <c r="E138" s="195"/>
      <c r="F138" s="196"/>
      <c r="G138" s="138" t="s">
        <v>135</v>
      </c>
      <c r="H138" s="138">
        <v>6</v>
      </c>
      <c r="I138" s="139"/>
      <c r="J138" s="140">
        <f t="shared" si="3"/>
        <v>0</v>
      </c>
      <c r="K138" s="27"/>
      <c r="L138" s="141"/>
      <c r="M138" s="142"/>
      <c r="N138" s="50"/>
      <c r="O138" s="143"/>
      <c r="P138" s="143"/>
      <c r="Q138" s="143"/>
      <c r="R138" s="143"/>
      <c r="S138" s="144"/>
      <c r="AQ138" s="145"/>
      <c r="AS138" s="145"/>
      <c r="AT138" s="145"/>
      <c r="AX138" s="12"/>
      <c r="BD138" s="146"/>
      <c r="BE138" s="146"/>
      <c r="BF138" s="146"/>
      <c r="BG138" s="146"/>
      <c r="BH138" s="146"/>
      <c r="BI138" s="12"/>
      <c r="BJ138" s="146"/>
      <c r="BK138" s="12"/>
      <c r="BL138" s="145"/>
    </row>
    <row r="139" spans="2:64" s="152" customFormat="1" ht="24.75" customHeight="1">
      <c r="B139" s="136"/>
      <c r="C139" s="137" t="s">
        <v>155</v>
      </c>
      <c r="D139" s="194" t="s">
        <v>181</v>
      </c>
      <c r="E139" s="195"/>
      <c r="F139" s="196"/>
      <c r="G139" s="138" t="s">
        <v>135</v>
      </c>
      <c r="H139" s="202">
        <v>1</v>
      </c>
      <c r="I139" s="139"/>
      <c r="J139" s="140">
        <f t="shared" si="3"/>
        <v>0</v>
      </c>
      <c r="K139" s="27"/>
      <c r="L139" s="141"/>
      <c r="M139" s="142"/>
      <c r="N139" s="50"/>
      <c r="O139" s="143"/>
      <c r="P139" s="143"/>
      <c r="Q139" s="143"/>
      <c r="R139" s="143"/>
      <c r="S139" s="144"/>
      <c r="AQ139" s="145"/>
      <c r="AS139" s="145"/>
      <c r="AT139" s="145"/>
      <c r="AX139" s="12"/>
      <c r="BD139" s="146"/>
      <c r="BE139" s="146"/>
      <c r="BF139" s="146"/>
      <c r="BG139" s="146"/>
      <c r="BH139" s="146"/>
      <c r="BI139" s="12"/>
      <c r="BJ139" s="146"/>
      <c r="BK139" s="12"/>
      <c r="BL139" s="145"/>
    </row>
    <row r="140" spans="2:64" s="152" customFormat="1" ht="24.75" customHeight="1">
      <c r="B140" s="136"/>
      <c r="C140" s="137" t="s">
        <v>156</v>
      </c>
      <c r="D140" s="194" t="s">
        <v>182</v>
      </c>
      <c r="E140" s="195"/>
      <c r="F140" s="196"/>
      <c r="G140" s="138" t="s">
        <v>141</v>
      </c>
      <c r="H140" s="138">
        <v>68</v>
      </c>
      <c r="I140" s="139"/>
      <c r="J140" s="140">
        <f t="shared" si="3"/>
        <v>0</v>
      </c>
      <c r="K140" s="27"/>
      <c r="L140" s="141"/>
      <c r="M140" s="142"/>
      <c r="N140" s="50"/>
      <c r="O140" s="143"/>
      <c r="P140" s="143"/>
      <c r="Q140" s="143"/>
      <c r="R140" s="143"/>
      <c r="S140" s="144"/>
      <c r="AQ140" s="145"/>
      <c r="AS140" s="145"/>
      <c r="AT140" s="145"/>
      <c r="AX140" s="12"/>
      <c r="BD140" s="146"/>
      <c r="BE140" s="146"/>
      <c r="BF140" s="146"/>
      <c r="BG140" s="146"/>
      <c r="BH140" s="146"/>
      <c r="BI140" s="12"/>
      <c r="BJ140" s="146"/>
      <c r="BK140" s="12"/>
      <c r="BL140" s="145"/>
    </row>
    <row r="141" spans="2:64" s="152" customFormat="1" ht="24.75" customHeight="1">
      <c r="B141" s="136"/>
      <c r="C141" s="137" t="s">
        <v>157</v>
      </c>
      <c r="D141" s="194" t="s">
        <v>183</v>
      </c>
      <c r="E141" s="195"/>
      <c r="F141" s="196"/>
      <c r="G141" s="138" t="s">
        <v>141</v>
      </c>
      <c r="H141" s="138">
        <v>280</v>
      </c>
      <c r="I141" s="139"/>
      <c r="J141" s="140">
        <f t="shared" si="3"/>
        <v>0</v>
      </c>
      <c r="K141" s="27"/>
      <c r="L141" s="141"/>
      <c r="M141" s="142"/>
      <c r="N141" s="50"/>
      <c r="O141" s="143"/>
      <c r="P141" s="143"/>
      <c r="Q141" s="143"/>
      <c r="R141" s="143"/>
      <c r="S141" s="144"/>
      <c r="AQ141" s="145"/>
      <c r="AS141" s="145"/>
      <c r="AT141" s="145"/>
      <c r="AX141" s="12"/>
      <c r="BD141" s="146"/>
      <c r="BE141" s="146"/>
      <c r="BF141" s="146"/>
      <c r="BG141" s="146"/>
      <c r="BH141" s="146"/>
      <c r="BI141" s="12"/>
      <c r="BJ141" s="146"/>
      <c r="BK141" s="12"/>
      <c r="BL141" s="145"/>
    </row>
    <row r="142" spans="2:64" s="152" customFormat="1" ht="24.75" customHeight="1">
      <c r="B142" s="136"/>
      <c r="C142" s="137" t="s">
        <v>158</v>
      </c>
      <c r="D142" s="194" t="s">
        <v>184</v>
      </c>
      <c r="E142" s="195"/>
      <c r="F142" s="196"/>
      <c r="G142" s="138" t="s">
        <v>134</v>
      </c>
      <c r="H142" s="138">
        <v>1</v>
      </c>
      <c r="I142" s="139"/>
      <c r="J142" s="140">
        <f t="shared" si="3"/>
        <v>0</v>
      </c>
      <c r="K142" s="27"/>
      <c r="L142" s="141"/>
      <c r="M142" s="142"/>
      <c r="N142" s="50"/>
      <c r="O142" s="143"/>
      <c r="P142" s="143"/>
      <c r="Q142" s="143"/>
      <c r="R142" s="143"/>
      <c r="S142" s="144"/>
      <c r="AQ142" s="145"/>
      <c r="AS142" s="145"/>
      <c r="AT142" s="145"/>
      <c r="AX142" s="12"/>
      <c r="BD142" s="146"/>
      <c r="BE142" s="146"/>
      <c r="BF142" s="146"/>
      <c r="BG142" s="146"/>
      <c r="BH142" s="146"/>
      <c r="BI142" s="12"/>
      <c r="BJ142" s="146"/>
      <c r="BK142" s="12"/>
      <c r="BL142" s="145"/>
    </row>
    <row r="143" spans="2:64" s="149" customFormat="1" ht="18" customHeight="1">
      <c r="B143" s="136"/>
      <c r="C143" s="137" t="s">
        <v>159</v>
      </c>
      <c r="D143" s="194" t="s">
        <v>185</v>
      </c>
      <c r="E143" s="195"/>
      <c r="F143" s="196"/>
      <c r="G143" s="202" t="s">
        <v>134</v>
      </c>
      <c r="H143" s="203">
        <v>1</v>
      </c>
      <c r="I143" s="139"/>
      <c r="J143" s="140">
        <f t="shared" si="3"/>
        <v>0</v>
      </c>
      <c r="K143" s="27"/>
      <c r="L143" s="141"/>
      <c r="M143" s="142"/>
      <c r="N143" s="50"/>
      <c r="O143" s="143"/>
      <c r="P143" s="143"/>
      <c r="Q143" s="143"/>
      <c r="R143" s="143"/>
      <c r="S143" s="144"/>
      <c r="AQ143" s="145"/>
      <c r="AS143" s="145"/>
      <c r="AT143" s="145"/>
      <c r="AX143" s="12"/>
      <c r="BD143" s="146"/>
      <c r="BE143" s="146"/>
      <c r="BF143" s="146"/>
      <c r="BG143" s="146"/>
      <c r="BH143" s="146"/>
      <c r="BI143" s="12"/>
      <c r="BJ143" s="146">
        <f t="shared" si="0"/>
        <v>0</v>
      </c>
      <c r="BK143" s="12"/>
      <c r="BL143" s="145"/>
    </row>
    <row r="144" spans="2:64" s="1" customFormat="1" ht="18" customHeight="1">
      <c r="B144" s="136"/>
      <c r="C144" s="137" t="s">
        <v>160</v>
      </c>
      <c r="D144" s="194" t="s">
        <v>186</v>
      </c>
      <c r="E144" s="195"/>
      <c r="F144" s="196"/>
      <c r="G144" s="202" t="s">
        <v>134</v>
      </c>
      <c r="H144" s="203">
        <v>1</v>
      </c>
      <c r="I144" s="139"/>
      <c r="J144" s="140">
        <f t="shared" si="3"/>
        <v>0</v>
      </c>
      <c r="K144" s="27"/>
      <c r="L144" s="141" t="s">
        <v>1</v>
      </c>
      <c r="M144" s="142" t="s">
        <v>38</v>
      </c>
      <c r="N144" s="50"/>
      <c r="O144" s="143">
        <f>N144*H144</f>
        <v>0</v>
      </c>
      <c r="P144" s="143">
        <v>0</v>
      </c>
      <c r="Q144" s="143">
        <f>P144*H144</f>
        <v>0</v>
      </c>
      <c r="R144" s="143">
        <v>6.6400000000000001E-2</v>
      </c>
      <c r="S144" s="144">
        <f>R144*H144</f>
        <v>6.6400000000000001E-2</v>
      </c>
      <c r="AQ144" s="145" t="s">
        <v>127</v>
      </c>
      <c r="AS144" s="145" t="s">
        <v>119</v>
      </c>
      <c r="AT144" s="145" t="s">
        <v>83</v>
      </c>
      <c r="AX144" s="12" t="s">
        <v>118</v>
      </c>
      <c r="BD144" s="146">
        <f>IF(M144="základní",J144,0)</f>
        <v>0</v>
      </c>
      <c r="BE144" s="146">
        <f>IF(M144="snížená",J144,0)</f>
        <v>0</v>
      </c>
      <c r="BF144" s="146">
        <f>IF(M144="zákl. přenesená",J144,0)</f>
        <v>0</v>
      </c>
      <c r="BG144" s="146">
        <f>IF(M144="sníž. přenesená",J144,0)</f>
        <v>0</v>
      </c>
      <c r="BH144" s="146">
        <f>IF(M144="nulová",J144,0)</f>
        <v>0</v>
      </c>
      <c r="BI144" s="12" t="s">
        <v>81</v>
      </c>
      <c r="BJ144" s="146">
        <f t="shared" si="0"/>
        <v>0</v>
      </c>
      <c r="BK144" s="12" t="s">
        <v>127</v>
      </c>
      <c r="BL144" s="145" t="s">
        <v>128</v>
      </c>
    </row>
    <row r="145" spans="2:64" s="1" customFormat="1" ht="18" customHeight="1">
      <c r="B145" s="136"/>
      <c r="C145" s="137" t="s">
        <v>161</v>
      </c>
      <c r="D145" s="194" t="s">
        <v>187</v>
      </c>
      <c r="E145" s="195"/>
      <c r="F145" s="196"/>
      <c r="G145" s="202" t="s">
        <v>134</v>
      </c>
      <c r="H145" s="203">
        <v>1</v>
      </c>
      <c r="I145" s="139"/>
      <c r="J145" s="140">
        <f t="shared" si="3"/>
        <v>0</v>
      </c>
      <c r="K145" s="27"/>
      <c r="L145" s="141" t="s">
        <v>1</v>
      </c>
      <c r="M145" s="142" t="s">
        <v>38</v>
      </c>
      <c r="N145" s="50"/>
      <c r="O145" s="143">
        <f>N145*H145</f>
        <v>0</v>
      </c>
      <c r="P145" s="143">
        <v>0</v>
      </c>
      <c r="Q145" s="143">
        <f>P145*H145</f>
        <v>0</v>
      </c>
      <c r="R145" s="143">
        <v>1.328E-2</v>
      </c>
      <c r="S145" s="144">
        <f>R145*H145</f>
        <v>1.328E-2</v>
      </c>
      <c r="AQ145" s="145" t="s">
        <v>127</v>
      </c>
      <c r="AS145" s="145" t="s">
        <v>119</v>
      </c>
      <c r="AT145" s="145" t="s">
        <v>83</v>
      </c>
      <c r="AX145" s="12" t="s">
        <v>118</v>
      </c>
      <c r="BD145" s="146">
        <f>IF(M145="základní",J145,0)</f>
        <v>0</v>
      </c>
      <c r="BE145" s="146">
        <f>IF(M145="snížená",J145,0)</f>
        <v>0</v>
      </c>
      <c r="BF145" s="146">
        <f>IF(M145="zákl. přenesená",J145,0)</f>
        <v>0</v>
      </c>
      <c r="BG145" s="146">
        <f>IF(M145="sníž. přenesená",J145,0)</f>
        <v>0</v>
      </c>
      <c r="BH145" s="146">
        <f>IF(M145="nulová",J145,0)</f>
        <v>0</v>
      </c>
      <c r="BI145" s="12" t="s">
        <v>81</v>
      </c>
      <c r="BJ145" s="146">
        <f t="shared" si="0"/>
        <v>0</v>
      </c>
      <c r="BK145" s="12" t="s">
        <v>127</v>
      </c>
      <c r="BL145" s="145" t="s">
        <v>130</v>
      </c>
    </row>
    <row r="146" spans="2:64" s="1" customFormat="1" ht="6.95" customHeight="1">
      <c r="B146" s="39"/>
      <c r="C146" s="40"/>
      <c r="D146" s="40"/>
      <c r="E146" s="40"/>
      <c r="F146" s="40"/>
      <c r="G146" s="40"/>
      <c r="H146" s="40"/>
      <c r="I146" s="106"/>
      <c r="J146" s="40"/>
      <c r="K146" s="27"/>
    </row>
    <row r="149" spans="2:64" ht="15.75">
      <c r="H149" s="148"/>
    </row>
  </sheetData>
  <sheetProtection algorithmName="SHA-512" hashValue="bOHdfTY4u1uWHmZsVITkcdnY6Dj+Zl+EBbEnCDNJ9O++E2YgNQv15E+0g1sbE2Vfjw5CqVUHmM0/FH0xwR9NIQ==" saltValue="Vm5QSoJxwH8xAhvjsba0OQ==" spinCount="100000" sheet="1" objects="1" scenarios="1"/>
  <mergeCells count="40">
    <mergeCell ref="D145:F145"/>
    <mergeCell ref="D116:F116"/>
    <mergeCell ref="K2:U2"/>
    <mergeCell ref="E6:H6"/>
    <mergeCell ref="E8:H8"/>
    <mergeCell ref="E16:H16"/>
    <mergeCell ref="E25:H25"/>
    <mergeCell ref="E83:H83"/>
    <mergeCell ref="E103:H103"/>
    <mergeCell ref="E105:H105"/>
    <mergeCell ref="D119:F119"/>
    <mergeCell ref="D144:F144"/>
    <mergeCell ref="D112:F112"/>
    <mergeCell ref="D115:F115"/>
    <mergeCell ref="D117:F117"/>
    <mergeCell ref="D120:F120"/>
    <mergeCell ref="D118:F118"/>
    <mergeCell ref="D143:F143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30:F130"/>
    <mergeCell ref="D129:F129"/>
    <mergeCell ref="D131:F131"/>
    <mergeCell ref="D132:F132"/>
    <mergeCell ref="D133:F133"/>
    <mergeCell ref="D134:F134"/>
    <mergeCell ref="D135:F135"/>
    <mergeCell ref="D141:F141"/>
    <mergeCell ref="D142:F142"/>
    <mergeCell ref="D136:F136"/>
    <mergeCell ref="D137:F137"/>
    <mergeCell ref="D138:F138"/>
    <mergeCell ref="D139:F139"/>
    <mergeCell ref="D140:F140"/>
  </mergeCells>
  <pageMargins left="0.39374999999999999" right="0.39374999999999999" top="0.39374999999999999" bottom="0.39374999999999999" header="0" footer="0"/>
  <pageSetup paperSize="9" scale="85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slepý rozpočet</vt:lpstr>
      <vt:lpstr>'Rekapitulace stavby'!Názvy_tisku</vt:lpstr>
      <vt:lpstr>'slepý rozpočet'!Názvy_tisku</vt:lpstr>
      <vt:lpstr>'Rekapitulace stavby'!Oblast_tisku</vt:lpstr>
      <vt:lpstr>'slepý rozpočet'!Oblast_tisku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Bc. Petr Šámal</cp:lastModifiedBy>
  <cp:lastPrinted>2023-09-22T05:48:58Z</cp:lastPrinted>
  <dcterms:created xsi:type="dcterms:W3CDTF">2019-08-14T10:44:48Z</dcterms:created>
  <dcterms:modified xsi:type="dcterms:W3CDTF">2023-11-16T07:42:44Z</dcterms:modified>
</cp:coreProperties>
</file>